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BT\Campagne MCO 2022\05 - Garantie de financement\05- Notice et arrêté\"/>
    </mc:Choice>
  </mc:AlternateContent>
  <xr:revisionPtr revIDLastSave="0" documentId="13_ncr:1_{BA0D9C5E-AEA1-4FAC-9B07-CD679F650D89}" xr6:coauthVersionLast="36" xr6:coauthVersionMax="36" xr10:uidLastSave="{00000000-0000-0000-0000-000000000000}"/>
  <bookViews>
    <workbookView xWindow="0" yWindow="0" windowWidth="25200" windowHeight="10875" tabRatio="603" firstSheet="1" activeTab="4" xr2:uid="{00000000-000D-0000-FFFF-FFFF00000000}"/>
  </bookViews>
  <sheets>
    <sheet name="Descriptif " sheetId="40" r:id="rId1"/>
    <sheet name="Taux" sheetId="46" r:id="rId2"/>
    <sheet name="Tableau de notification MCO" sheetId="58" r:id="rId3"/>
    <sheet name="Tableau de notification HAD" sheetId="57" r:id="rId4"/>
    <sheet name="Calcul GF 2022 MCO" sheetId="51" r:id="rId5"/>
    <sheet name="Calcul GF 2022 HAD" sheetId="54" r:id="rId6"/>
    <sheet name="donnees_notification_MCO" sheetId="52" r:id="rId7"/>
    <sheet name="donnees_notification_HAD" sheetId="55" r:id="rId8"/>
    <sheet name="donnees_sources_MCO" sheetId="47" r:id="rId9"/>
    <sheet name="donnees_sources_HAD" sheetId="56" r:id="rId10"/>
  </sheets>
  <definedNames>
    <definedName name="_xlnm._FilterDatabase" localSheetId="7" hidden="1">donnees_notification_HAD!$A$2:$AG$3</definedName>
    <definedName name="_xlnm._FilterDatabase" localSheetId="6" hidden="1">donnees_notification_MCO!$A$2:$BK$3</definedName>
    <definedName name="_xlnm._FilterDatabase" localSheetId="9" hidden="1">donnees_sources_HAD!$A$2:$O$2</definedName>
    <definedName name="_xlnm._FilterDatabase" localSheetId="8" hidden="1">donnees_sources_MCO!$A$2:$BL$3</definedName>
    <definedName name="_Hlk95307803" localSheetId="2">'Tableau de notification MCO'!#REF!</definedName>
    <definedName name="_Hlk95307824" localSheetId="2">'Tableau de notification MCO'!#REF!</definedName>
    <definedName name="Données_brutes_2019_HAD" localSheetId="5">#REF!</definedName>
    <definedName name="Données_brutes_2019_HAD" localSheetId="4">#REF!</definedName>
    <definedName name="Données_brutes_2019_HAD" localSheetId="0">#REF!</definedName>
    <definedName name="Données_brutes_2019_HAD" localSheetId="7">#REF!</definedName>
    <definedName name="Données_brutes_2019_HAD" localSheetId="6">#REF!</definedName>
    <definedName name="Données_brutes_2019_HAD" localSheetId="3">#REF!</definedName>
    <definedName name="Données_brutes_2019_HAD" localSheetId="2">#REF!</definedName>
    <definedName name="Données_brutes_2019_HAD">#REF!</definedName>
    <definedName name="Données_brutes_2019_MCO" localSheetId="5">#REF!</definedName>
    <definedName name="Données_brutes_2019_MCO" localSheetId="4">#REF!</definedName>
    <definedName name="Données_brutes_2019_MCO" localSheetId="7">#REF!</definedName>
    <definedName name="Données_brutes_2019_MCO" localSheetId="6">#REF!</definedName>
    <definedName name="Données_brutes_2019_MCO" localSheetId="3">#REF!</definedName>
    <definedName name="Données_brutes_2019_MCO" localSheetId="2">#REF!</definedName>
    <definedName name="Données_brutes_2019_MCO">#REF!</definedName>
    <definedName name="HAD" localSheetId="5">#REF!</definedName>
    <definedName name="HAD" localSheetId="4">#REF!</definedName>
    <definedName name="HAD" localSheetId="7">#REF!</definedName>
    <definedName name="HAD" localSheetId="6">#REF!</definedName>
    <definedName name="HAD" localSheetId="3">#REF!</definedName>
    <definedName name="HAD" localSheetId="2">#REF!</definedName>
    <definedName name="HAD">#REF!</definedName>
    <definedName name="import_HAD" localSheetId="5">#REF!</definedName>
    <definedName name="import_HAD" localSheetId="4">#REF!</definedName>
    <definedName name="import_HAD" localSheetId="7">#REF!</definedName>
    <definedName name="import_HAD" localSheetId="6">#REF!</definedName>
    <definedName name="import_HAD" localSheetId="3">#REF!</definedName>
    <definedName name="import_HAD" localSheetId="2">#REF!</definedName>
    <definedName name="import_HAD">#REF!</definedName>
    <definedName name="import_MCO" localSheetId="5">#REF!</definedName>
    <definedName name="import_MCO" localSheetId="4">#REF!</definedName>
    <definedName name="import_MCO" localSheetId="7">#REF!</definedName>
    <definedName name="import_MCO" localSheetId="6">#REF!</definedName>
    <definedName name="import_MCO" localSheetId="3">#REF!</definedName>
    <definedName name="import_MCO" localSheetId="2">#REF!</definedName>
    <definedName name="import_MCO">#REF!</definedName>
    <definedName name="MCO" localSheetId="5">#REF!</definedName>
    <definedName name="MCO" localSheetId="4">#REF!</definedName>
    <definedName name="MCO" localSheetId="7">#REF!</definedName>
    <definedName name="MCO" localSheetId="6">#REF!</definedName>
    <definedName name="MCO" localSheetId="3">#REF!</definedName>
    <definedName name="MCO" localSheetId="2">#REF!</definedName>
    <definedName name="MCO">#REF!</definedName>
    <definedName name="MCO_EG_AP" localSheetId="5">#REF!</definedName>
    <definedName name="MCO_EG_AP" localSheetId="4">#REF!</definedName>
    <definedName name="MCO_EG_AP" localSheetId="7">#REF!</definedName>
    <definedName name="MCO_EG_AP" localSheetId="6">#REF!</definedName>
    <definedName name="MCO_EG_AP" localSheetId="3">#REF!</definedName>
    <definedName name="MCO_EG_AP" localSheetId="2">#REF!</definedName>
    <definedName name="MCO_EG_AP">#REF!</definedName>
  </definedNames>
  <calcPr calcId="191029"/>
</workbook>
</file>

<file path=xl/calcChain.xml><?xml version="1.0" encoding="utf-8"?>
<calcChain xmlns="http://schemas.openxmlformats.org/spreadsheetml/2006/main">
  <c r="I39" i="51" l="1"/>
  <c r="M25" i="51" l="1"/>
  <c r="M26" i="51"/>
  <c r="M27" i="51"/>
  <c r="M24" i="51"/>
  <c r="M14" i="51"/>
  <c r="M15" i="51"/>
  <c r="M16" i="51"/>
  <c r="M17" i="51"/>
  <c r="M18" i="51"/>
  <c r="M19" i="51"/>
  <c r="M20" i="51"/>
  <c r="M21" i="51"/>
  <c r="M22" i="51"/>
  <c r="M13" i="51"/>
  <c r="I22" i="51"/>
  <c r="I18" i="51"/>
  <c r="C27" i="51"/>
  <c r="C26" i="51"/>
  <c r="C25" i="51"/>
  <c r="C24" i="51"/>
  <c r="C22" i="51"/>
  <c r="C21" i="51"/>
  <c r="C20" i="51"/>
  <c r="C14" i="51"/>
  <c r="C15" i="51"/>
  <c r="C16" i="51"/>
  <c r="C17" i="51"/>
  <c r="C18" i="51"/>
  <c r="C13" i="51"/>
  <c r="D3" i="51" l="1"/>
  <c r="K3" i="56" l="1"/>
  <c r="H3" i="56" l="1"/>
  <c r="C6" i="54" l="1"/>
  <c r="C8" i="51" l="1"/>
  <c r="I37" i="51" l="1"/>
  <c r="G26" i="51"/>
  <c r="G22" i="51"/>
  <c r="G16" i="51"/>
  <c r="G24" i="51"/>
  <c r="G14" i="51"/>
  <c r="G18" i="51"/>
  <c r="I36" i="51"/>
  <c r="I38" i="51"/>
  <c r="G27" i="51"/>
  <c r="G20" i="51"/>
  <c r="G17" i="51"/>
  <c r="G25" i="51"/>
  <c r="G21" i="51"/>
  <c r="G15" i="51"/>
  <c r="G13" i="51"/>
  <c r="B34" i="58"/>
  <c r="C32" i="58" l="1"/>
  <c r="B32" i="58"/>
  <c r="B28" i="58" s="1"/>
  <c r="C61" i="58"/>
  <c r="C60" i="58"/>
  <c r="B61" i="58"/>
  <c r="B60" i="58"/>
  <c r="C52" i="58"/>
  <c r="B52" i="58"/>
  <c r="C45" i="58"/>
  <c r="B45" i="58"/>
  <c r="C34" i="58"/>
  <c r="B17" i="58"/>
  <c r="B3" i="58"/>
  <c r="B59" i="58" l="1"/>
  <c r="B10" i="58" s="1"/>
  <c r="C59" i="58"/>
  <c r="C28" i="58"/>
  <c r="C26" i="57"/>
  <c r="B26" i="57"/>
  <c r="C19" i="57"/>
  <c r="B19" i="57"/>
  <c r="B3" i="57"/>
  <c r="B9" i="57" s="1"/>
  <c r="B10" i="57"/>
  <c r="B16" i="58"/>
  <c r="B15" i="58"/>
  <c r="B9" i="58"/>
  <c r="B8" i="58"/>
  <c r="B11" i="57" l="1"/>
  <c r="C39" i="51" l="1"/>
  <c r="D12" i="54" l="1"/>
  <c r="F12" i="54"/>
  <c r="F11" i="54"/>
  <c r="C12" i="54"/>
  <c r="D3" i="54"/>
  <c r="C11" i="54"/>
  <c r="E12" i="54" l="1"/>
  <c r="G12" i="54" s="1"/>
  <c r="H12" i="54" s="1"/>
  <c r="D11" i="54"/>
  <c r="E11" i="54" s="1"/>
  <c r="G11" i="54" s="1"/>
  <c r="H11" i="54" s="1"/>
  <c r="F13" i="54" l="1"/>
  <c r="C13" i="54"/>
  <c r="E13" i="54" l="1"/>
  <c r="G13" i="54"/>
  <c r="H13" i="54" l="1"/>
  <c r="M23" i="51" l="1"/>
  <c r="C9" i="51"/>
  <c r="C23" i="51" l="1"/>
  <c r="J38" i="51" l="1"/>
  <c r="J37" i="51"/>
  <c r="J36" i="51"/>
  <c r="C7" i="51"/>
  <c r="C6" i="51"/>
  <c r="K13" i="51" l="1"/>
  <c r="K38" i="51"/>
  <c r="L38" i="51" s="1"/>
  <c r="H26" i="51"/>
  <c r="H21" i="51"/>
  <c r="J21" i="51" s="1"/>
  <c r="H15" i="51"/>
  <c r="J15" i="51" s="1"/>
  <c r="H25" i="51"/>
  <c r="J25" i="51" s="1"/>
  <c r="H22" i="51"/>
  <c r="H14" i="51"/>
  <c r="J14" i="51" s="1"/>
  <c r="H13" i="51"/>
  <c r="H27" i="51"/>
  <c r="J27" i="51" s="1"/>
  <c r="H20" i="51"/>
  <c r="J20" i="51" s="1"/>
  <c r="H16" i="51"/>
  <c r="J16" i="51" s="1"/>
  <c r="H24" i="51"/>
  <c r="J24" i="51" s="1"/>
  <c r="H18" i="51"/>
  <c r="H17" i="51"/>
  <c r="J17" i="51" s="1"/>
  <c r="C28" i="51"/>
  <c r="C29" i="51" s="1"/>
  <c r="K19" i="51"/>
  <c r="K24" i="51"/>
  <c r="K26" i="51"/>
  <c r="K27" i="51"/>
  <c r="K20" i="51"/>
  <c r="K21" i="51"/>
  <c r="K22" i="51"/>
  <c r="M28" i="51"/>
  <c r="K37" i="51"/>
  <c r="K39" i="51"/>
  <c r="K14" i="51"/>
  <c r="K15" i="51"/>
  <c r="K16" i="51"/>
  <c r="K17" i="51"/>
  <c r="K18" i="51"/>
  <c r="K25" i="51"/>
  <c r="C40" i="51"/>
  <c r="K36" i="51"/>
  <c r="M29" i="51" l="1"/>
  <c r="L27" i="51"/>
  <c r="N27" i="51" s="1"/>
  <c r="O27" i="51" s="1"/>
  <c r="L25" i="51"/>
  <c r="N25" i="51" s="1"/>
  <c r="O25" i="51" s="1"/>
  <c r="L24" i="51"/>
  <c r="N24" i="51" s="1"/>
  <c r="O24" i="51" s="1"/>
  <c r="L15" i="51"/>
  <c r="N15" i="51" s="1"/>
  <c r="O15" i="51" s="1"/>
  <c r="L16" i="51"/>
  <c r="N16" i="51" s="1"/>
  <c r="O16" i="51" s="1"/>
  <c r="L14" i="51"/>
  <c r="N14" i="51" s="1"/>
  <c r="O14" i="51" s="1"/>
  <c r="L21" i="51"/>
  <c r="N21" i="51" s="1"/>
  <c r="O21" i="51" s="1"/>
  <c r="L37" i="51"/>
  <c r="L17" i="51"/>
  <c r="N17" i="51" s="1"/>
  <c r="O17" i="51" s="1"/>
  <c r="L20" i="51"/>
  <c r="N20" i="51" s="1"/>
  <c r="O20" i="51" s="1"/>
  <c r="L36" i="51"/>
  <c r="J39" i="51"/>
  <c r="J18" i="51"/>
  <c r="L18" i="51" s="1"/>
  <c r="N18" i="51" s="1"/>
  <c r="O18" i="51" s="1"/>
  <c r="J26" i="51"/>
  <c r="L26" i="51" s="1"/>
  <c r="N26" i="51" s="1"/>
  <c r="O26" i="51" s="1"/>
  <c r="H28" i="51"/>
  <c r="J13" i="51"/>
  <c r="H23" i="51"/>
  <c r="J19" i="51" l="1"/>
  <c r="L19" i="51" s="1"/>
  <c r="N19" i="51" s="1"/>
  <c r="O19" i="51" s="1"/>
  <c r="L39" i="51"/>
  <c r="L13" i="51"/>
  <c r="N13" i="51" s="1"/>
  <c r="J40" i="51"/>
  <c r="J22" i="51"/>
  <c r="L22" i="51" s="1"/>
  <c r="N22" i="51" s="1"/>
  <c r="O22" i="51" s="1"/>
  <c r="J28" i="51"/>
  <c r="H29" i="51"/>
  <c r="L28" i="51"/>
  <c r="O13" i="51" l="1"/>
  <c r="L23" i="51"/>
  <c r="L29" i="51" s="1"/>
  <c r="J23" i="51"/>
  <c r="J29" i="51" s="1"/>
  <c r="L40" i="51"/>
  <c r="N28" i="51"/>
  <c r="O28" i="51"/>
  <c r="N23" i="51" l="1"/>
  <c r="N29" i="51" s="1"/>
  <c r="O23" i="51" l="1"/>
  <c r="O29" i="51" l="1"/>
</calcChain>
</file>

<file path=xl/sharedStrings.xml><?xml version="1.0" encoding="utf-8"?>
<sst xmlns="http://schemas.openxmlformats.org/spreadsheetml/2006/main" count="333" uniqueCount="163">
  <si>
    <t>Forfait GHS + supplément</t>
  </si>
  <si>
    <t>PO</t>
  </si>
  <si>
    <t>IVG</t>
  </si>
  <si>
    <t>Transports</t>
  </si>
  <si>
    <t>Alt dialyse</t>
  </si>
  <si>
    <t>ATU</t>
  </si>
  <si>
    <t>FFM</t>
  </si>
  <si>
    <t>SE</t>
  </si>
  <si>
    <t>Catégorie</t>
  </si>
  <si>
    <t>champ MCO</t>
  </si>
  <si>
    <t>choix du finess</t>
  </si>
  <si>
    <t>ACE (hors FIDES)</t>
  </si>
  <si>
    <t>Forfait GHS + supplément AME</t>
  </si>
  <si>
    <t>Forfait GHS + supplément soins urgents</t>
  </si>
  <si>
    <t>RAC Séjours détenus</t>
  </si>
  <si>
    <t>RAC ACE détenus</t>
  </si>
  <si>
    <t>FIDES</t>
  </si>
  <si>
    <t>Information</t>
  </si>
  <si>
    <t>autres prestations</t>
  </si>
  <si>
    <t>Montant total = somme des prestations</t>
  </si>
  <si>
    <t>Sous-total détenus</t>
  </si>
  <si>
    <t>Sous-total hors AME SU Détenus</t>
  </si>
  <si>
    <t>EBNL</t>
  </si>
  <si>
    <t>EPS</t>
  </si>
  <si>
    <t>dialyse</t>
  </si>
  <si>
    <t>ACE</t>
  </si>
  <si>
    <t>APE</t>
  </si>
  <si>
    <t>HAD</t>
  </si>
  <si>
    <t>GHS y compris suppléments établissements AVEC services urgences</t>
  </si>
  <si>
    <t>GHS y compris suppléments établissements SANS services urgences</t>
  </si>
  <si>
    <t xml:space="preserve">Prestations soumises à la garantie de financement - hors FIDES
</t>
  </si>
  <si>
    <t xml:space="preserve">Prestations soumises à la garantie de financement - FIDES
</t>
  </si>
  <si>
    <t>Activités MCO et HAD – secteur ex-DG</t>
  </si>
  <si>
    <t>ATU FFM SE FPI</t>
  </si>
  <si>
    <t>CALCUL GF 2021, Cas Général (ne s'applique pas aux cas particuliers)</t>
  </si>
  <si>
    <t xml:space="preserve">Activité SU </t>
  </si>
  <si>
    <t>Région</t>
  </si>
  <si>
    <t>Finess</t>
  </si>
  <si>
    <t>Raison sociale</t>
  </si>
  <si>
    <t>SU</t>
  </si>
  <si>
    <t>Total</t>
  </si>
  <si>
    <t>Fides ghs</t>
  </si>
  <si>
    <t>Fides ivg</t>
  </si>
  <si>
    <t>Fides non ace</t>
  </si>
  <si>
    <t>Fides ace</t>
  </si>
  <si>
    <t>Total Fides</t>
  </si>
  <si>
    <t>CH</t>
  </si>
  <si>
    <t>CHR</t>
  </si>
  <si>
    <t>NON</t>
  </si>
  <si>
    <t>Il rappelle les données sources utilisées pour procéder au calcul.</t>
  </si>
  <si>
    <t>Le fichier se compose des onglets suivants :</t>
  </si>
  <si>
    <t xml:space="preserve">Onglet </t>
  </si>
  <si>
    <t>Descriptif</t>
  </si>
  <si>
    <t>Taux</t>
  </si>
  <si>
    <t>Tableau de notification MCO</t>
  </si>
  <si>
    <t>Arrêté détaillant les montants à notifier, pour un établissement, pour le champ MCO. Cet onglet est alimenté par l'onglet donnees_notification_MCO.</t>
  </si>
  <si>
    <t>Tableau de notification HAD</t>
  </si>
  <si>
    <t>Arrêté détaillant les montants à notifier, pour un établissement, pour le champ HAD. Cet onglet est alimenté par l'onglet donnees_notification_HAD.</t>
  </si>
  <si>
    <t>donnees_notification_MCO</t>
  </si>
  <si>
    <t>donnees_notification_HAD</t>
  </si>
  <si>
    <t>donnees_sources_MCO</t>
  </si>
  <si>
    <t xml:space="preserve">GF 2021 définitive </t>
  </si>
  <si>
    <t>Catégorie Taux</t>
  </si>
  <si>
    <t>GF définitive 2021</t>
  </si>
  <si>
    <t xml:space="preserve">Prestations 2021 Hors FIDES
</t>
  </si>
  <si>
    <t xml:space="preserve">Prestations 2022 Hors FIDES
</t>
  </si>
  <si>
    <t>ATU ("gynécologiques")</t>
  </si>
  <si>
    <t>Assiette 2021 annuelle</t>
  </si>
  <si>
    <t>poids montant AM ATU gyneco/TOTAL des ATU en 2019</t>
  </si>
  <si>
    <t>Passage en prestations 2022</t>
  </si>
  <si>
    <t xml:space="preserve">Forfaits urgences </t>
  </si>
  <si>
    <t>- si FIDES avant 2019  : poids ACE hors urgences hors FIDES / ACE hors FIDES en 2019
- si FIDES après 2019: (poids ACE hors urgences  / ACE en 2019) * poids hors FIDES (dernier connu 2021)</t>
  </si>
  <si>
    <t xml:space="preserve">poids ATU non gyneco et non secs /TOTAL des ATU en 2019 </t>
  </si>
  <si>
    <t>Poids des EG non HPROX en 2019</t>
  </si>
  <si>
    <t>GF définitive 2021 au périmètre EG non HPROX</t>
  </si>
  <si>
    <t>Cas hprox</t>
  </si>
  <si>
    <t>Passage à la transmission FIDES 2019, 2020 ou 2021</t>
  </si>
  <si>
    <t xml:space="preserve">Passage FIDES </t>
  </si>
  <si>
    <t>Poids des EG restant en Garantie de Financement dans recettes 2019</t>
  </si>
  <si>
    <t>Poids des ATU gyneco</t>
  </si>
  <si>
    <t>Poids des urgences dans les ACE</t>
  </si>
  <si>
    <t>Au moins une entité géographique HPROX</t>
  </si>
  <si>
    <t>Forfaits urgences</t>
  </si>
  <si>
    <t>ATU gynéco</t>
  </si>
  <si>
    <t>CALCUL GF 2022, Cas Général (ne s'applique pas aux cas particuliers)</t>
  </si>
  <si>
    <t>champ HAD</t>
  </si>
  <si>
    <t xml:space="preserve">Prestations soumises à la garantie de financement
</t>
  </si>
  <si>
    <t xml:space="preserve">GF 2021
</t>
  </si>
  <si>
    <t xml:space="preserve">effets prix par prestation pour l'établissement
</t>
  </si>
  <si>
    <t>Forfait GHT</t>
  </si>
  <si>
    <t>Forfait GHT AME</t>
  </si>
  <si>
    <t>Forfaits GHT</t>
  </si>
  <si>
    <t>Forfaits GHT AME</t>
  </si>
  <si>
    <t xml:space="preserve">GF 2022 définitive </t>
  </si>
  <si>
    <t>GF 2022</t>
  </si>
  <si>
    <t xml:space="preserve">ACE (hors FIDES) </t>
  </si>
  <si>
    <t>Eléments de l'arrêté de versement
Garantie de financement 2020</t>
  </si>
  <si>
    <t>Finess à sélectionner</t>
  </si>
  <si>
    <t>Pour l’établissement </t>
  </si>
  <si>
    <t>N° Finess</t>
  </si>
  <si>
    <t>Libellé</t>
  </si>
  <si>
    <t>Montant MCO de la garantie de financement de l’établissement au titre des activités facturées dans les conditions définies aux articles R. 174-2-1 et suivants du code de la sécurité sociale (FIDES) est de :</t>
  </si>
  <si>
    <t>Montant MCO de la garantie de financement de l’établissement au titre de la valorisation de l’activité aide médicale de l’Etat (AME) est de :</t>
  </si>
  <si>
    <t>Montant MCO de la garantie de financement de l’établissement au titre de la valorisation de l’activité Soins urgents (SU) est de :</t>
  </si>
  <si>
    <t>Montant MCO de la garantie de financement de l’établissement au titre de la valorisation du RAC détenus est de :</t>
  </si>
  <si>
    <t>Dont séjours</t>
  </si>
  <si>
    <t>Dont ACE y compris ATU/FFM, SE, etc.</t>
  </si>
  <si>
    <r>
      <t>Article 1</t>
    </r>
    <r>
      <rPr>
        <b/>
        <vertAlign val="superscript"/>
        <sz val="9.5"/>
        <color theme="1"/>
        <rFont val="Arial"/>
        <family val="2"/>
      </rPr>
      <t>er</t>
    </r>
    <r>
      <rPr>
        <b/>
        <sz val="9.5"/>
        <color theme="1"/>
        <rFont val="Arial"/>
        <family val="2"/>
      </rPr>
      <t xml:space="preserve"> – Garantie de financement MCO (hors HAD)</t>
    </r>
  </si>
  <si>
    <t xml:space="preserve">Montant total de la garantie de financement pour la période de janvier à juin :  </t>
  </si>
  <si>
    <t>Article 2 –</t>
  </si>
  <si>
    <t xml:space="preserve">Montant de la garantie de financement </t>
  </si>
  <si>
    <t>Montant mensuel</t>
  </si>
  <si>
    <r>
      <t xml:space="preserve">à verser </t>
    </r>
    <r>
      <rPr>
        <b/>
        <vertAlign val="superscript"/>
        <sz val="9.5"/>
        <color theme="1"/>
        <rFont val="Arial"/>
        <family val="2"/>
      </rPr>
      <t>1</t>
    </r>
  </si>
  <si>
    <t xml:space="preserve">Montant des activités MCO non facturées dans les conditions définies aux articles R. 174-2-1 et suivants du code de la sécurité sociale au titre de la valorisation de l’activité hors aide médicale de l’Etat (AME), soins urgents (SU) et soins aux détenus </t>
  </si>
  <si>
    <r>
      <t>Dont montant des forfaits "groupes homogènes de séjou</t>
    </r>
    <r>
      <rPr>
        <sz val="9"/>
        <color rgb="FF545654"/>
        <rFont val="Arial"/>
        <family val="2"/>
      </rPr>
      <t>r</t>
    </r>
    <r>
      <rPr>
        <sz val="9"/>
        <color rgb="FF2F2F2F"/>
        <rFont val="Arial"/>
        <family val="2"/>
      </rPr>
      <t xml:space="preserve">s" </t>
    </r>
    <r>
      <rPr>
        <sz val="9"/>
        <color rgb="FF444444"/>
        <rFont val="Arial"/>
        <family val="2"/>
      </rPr>
      <t xml:space="preserve">(GHS) </t>
    </r>
    <r>
      <rPr>
        <sz val="9"/>
        <color rgb="FF2F2F2F"/>
        <rFont val="Arial"/>
        <family val="2"/>
      </rPr>
      <t>et leurs éventuels suppléments (y compris transports et PO)</t>
    </r>
  </si>
  <si>
    <r>
      <t xml:space="preserve">Dont montant Forfaits D (alternative à dialyse en centre), IVG, ATU « gynécologiques », forfaits âge urgences et suppléments, FFM, SE, des actes et consultations  externes (ACE) </t>
    </r>
    <r>
      <rPr>
        <sz val="9.5"/>
        <color rgb="FF444444"/>
        <rFont val="Arial"/>
        <family val="2"/>
      </rPr>
      <t xml:space="preserve">y  </t>
    </r>
    <r>
      <rPr>
        <sz val="9.5"/>
        <color rgb="FF2F2F2F"/>
        <rFont val="Arial"/>
        <family val="2"/>
      </rPr>
      <t>compris  forfaits techniques non facturés dans les conditions définies aux articles R. 174-2-1 et suivants du code de la sécurité sociale</t>
    </r>
  </si>
  <si>
    <t>Montant de la garantie de financement</t>
  </si>
  <si>
    <t xml:space="preserve">Montant mensuel </t>
  </si>
  <si>
    <r>
      <t>à verser</t>
    </r>
    <r>
      <rPr>
        <b/>
        <vertAlign val="superscript"/>
        <sz val="9.5"/>
        <color theme="1"/>
        <rFont val="Arial"/>
        <family val="2"/>
      </rPr>
      <t>1</t>
    </r>
    <r>
      <rPr>
        <b/>
        <sz val="9.5"/>
        <color theme="1"/>
        <rFont val="Arial"/>
        <family val="2"/>
      </rPr>
      <t xml:space="preserve"> </t>
    </r>
  </si>
  <si>
    <r>
      <t>à verser</t>
    </r>
    <r>
      <rPr>
        <b/>
        <vertAlign val="superscript"/>
        <sz val="9.5"/>
        <color theme="1"/>
        <rFont val="Arial"/>
        <family val="2"/>
      </rPr>
      <t>1</t>
    </r>
  </si>
  <si>
    <r>
      <t>Article 1</t>
    </r>
    <r>
      <rPr>
        <b/>
        <vertAlign val="superscript"/>
        <sz val="9.5"/>
        <color theme="1"/>
        <rFont val="Arial"/>
        <family val="2"/>
      </rPr>
      <t>er</t>
    </r>
    <r>
      <rPr>
        <b/>
        <sz val="9.5"/>
        <color theme="1"/>
        <rFont val="Arial"/>
        <family val="2"/>
      </rPr>
      <t xml:space="preserve"> – Garantie de financement HAD </t>
    </r>
  </si>
  <si>
    <t xml:space="preserve">Article 2 – </t>
  </si>
  <si>
    <t xml:space="preserve">Montant HAD de la garantie de financement de l’établissement au titre de la valorisation de l’activité hors aide médicale de l’Etat (hors AME) </t>
  </si>
  <si>
    <r>
      <t>à verser</t>
    </r>
    <r>
      <rPr>
        <b/>
        <vertAlign val="superscript"/>
        <sz val="9.5"/>
        <color theme="1"/>
        <rFont val="Arial"/>
        <family val="2"/>
      </rPr>
      <t xml:space="preserve"> 1</t>
    </r>
  </si>
  <si>
    <r>
      <t>Montant HAD de la garantie de financement de l’établissement au titre de la valorisation de l’activité des prestations relevant de l’aide médicale de l’Etat (</t>
    </r>
    <r>
      <rPr>
        <b/>
        <sz val="9.5"/>
        <color rgb="FF2F2F2F"/>
        <rFont val="Arial"/>
        <family val="2"/>
      </rPr>
      <t>AME</t>
    </r>
    <r>
      <rPr>
        <sz val="9.5"/>
        <color rgb="FF2F2F2F"/>
        <rFont val="Arial"/>
        <family val="2"/>
      </rPr>
      <t>)</t>
    </r>
  </si>
  <si>
    <t>Garantie de financement 2022</t>
  </si>
  <si>
    <t>Taux d'évolution des tarifs entre 2021 et 2022. Ces taux sont appliqués aux GF 2021 des établissements pour calculer la garantie de financement 2022.</t>
  </si>
  <si>
    <t>Onglet détaillant le calcul des garanties de financement 2022 Fides et hors Fides sur le champ MCO. Cet onglet est alimenté par l'onglet donnees_sources_MCO.</t>
  </si>
  <si>
    <t>donnees_sources_HAD</t>
  </si>
  <si>
    <t>GF 2022 6 mois</t>
  </si>
  <si>
    <r>
      <t xml:space="preserve">Ce jeu de données vous donne les montants de </t>
    </r>
    <r>
      <rPr>
        <b/>
        <sz val="10"/>
        <rFont val="Arial"/>
        <family val="2"/>
      </rPr>
      <t xml:space="preserve">garantie de financement annuelle 2022 </t>
    </r>
    <r>
      <rPr>
        <sz val="10"/>
        <rFont val="Arial"/>
        <family val="2"/>
      </rPr>
      <t xml:space="preserve">et les montants mensuels (M7-M12) associés à notifier. </t>
    </r>
  </si>
  <si>
    <t>Données de garantie de financement 2022, donne les informations suivantes : 
montant de Garantie de financement 2022, montants mensuels (juillet à décembre) 2022 pour l'ensemble des établissements.</t>
  </si>
  <si>
    <t>Données permettant le calcul de la garantie de financement 2022 sur le champ MCO, donne les informations suivantes : 
indicateur de cas particulier, GF 2021, montants GF 2022 6 mois, poids des Entités géographiques restant à la garantie dans l'entité juridique, poids des ATU gynécologiques, poids des urgences dans les ACE.</t>
  </si>
  <si>
    <t>Données permettant le calcul de la garantie de financement 2022 sur le champ MCO, donne les informations suivantes : 
indicateur de cas particulier, GF 2021, montants GF 2022 6 mois.</t>
  </si>
  <si>
    <t>Montants GF 2022 6 mois</t>
  </si>
  <si>
    <t>Montants mensuels M7-M12 2022</t>
  </si>
  <si>
    <t>GF 2022 annuelle</t>
  </si>
  <si>
    <t xml:space="preserve">Base 2022 
</t>
  </si>
  <si>
    <t>Montants mensuels M7/M12 2022</t>
  </si>
  <si>
    <t xml:space="preserve">GF 2022 6 mois </t>
  </si>
  <si>
    <t>Assiette 2021 annuelle sur nouvelles prestations</t>
  </si>
  <si>
    <t>Effets prix par prestation pour l'établissement</t>
  </si>
  <si>
    <t>Base 2022 annuelle</t>
  </si>
  <si>
    <t>effets prix par prestation pour l'établissement</t>
  </si>
  <si>
    <t>établissement MCO</t>
  </si>
  <si>
    <t>établissement HAD</t>
  </si>
  <si>
    <t xml:space="preserve">Calcul GF 2022 MCO </t>
  </si>
  <si>
    <t>Calcul GF 2022 HAD</t>
  </si>
  <si>
    <t>Onglet détaillant le calcul des garanties de financement 2022  sur le champ HAD. Cet onglet est alimenté par l'onglet donnees_sources_HAD.</t>
  </si>
  <si>
    <t xml:space="preserve">Le montant global de la garantie de financement MCO (hors HAD) au titre des prestations de soins de la période de janvier à décembre 2022 est de : </t>
  </si>
  <si>
    <t xml:space="preserve">Montant total de la garantie de financement pour la période de janvier à décembre :  </t>
  </si>
  <si>
    <t>Ce montant FIDES ne donne lieu à aucun versement mensuel pour la période de janvier à décembre 2022.</t>
  </si>
  <si>
    <r>
      <t xml:space="preserve">Pour les activités non facturées </t>
    </r>
    <r>
      <rPr>
        <sz val="9.5"/>
        <color rgb="FF2F2F2F"/>
        <rFont val="Arial"/>
        <family val="2"/>
      </rPr>
      <t>dans les conditions définies aux articles R. 174-2-1 et suivants du code de la sécurité sociale,</t>
    </r>
    <r>
      <rPr>
        <b/>
        <sz val="9.5"/>
        <color theme="1"/>
        <rFont val="Arial"/>
        <family val="2"/>
      </rPr>
      <t xml:space="preserve"> les montants de la garantie de financement MCO hors AME, SU et soins aux détenus, ainsi que les montants à verser à partir de M7 à l’établissement </t>
    </r>
    <r>
      <rPr>
        <sz val="9.5"/>
        <color theme="1"/>
        <rFont val="Arial"/>
        <family val="2"/>
      </rPr>
      <t>par la caisse désignée en application des dispositions de l’article L.174-2 du code de la sécurité sociale se décomposent de la manière suivante</t>
    </r>
    <r>
      <rPr>
        <b/>
        <sz val="9.5"/>
        <color theme="1"/>
        <rFont val="Arial"/>
        <family val="2"/>
      </rPr>
      <t xml:space="preserve"> : </t>
    </r>
  </si>
  <si>
    <t>¹ Le montant à verser tient compte du montant de garantie 6 mois, déjà versé.</t>
  </si>
  <si>
    <t xml:space="preserve">
Ils se décomposent de la façon suivante :</t>
  </si>
  <si>
    <t>Article 3 – Le montant de la garantie financement au titre des prestations de soins de la période de janvier à décembre 2022 ainsi que le montant mensuel à verser à l’établissement à partir de M7 relevant de l’Aide médicale de l’Etat (AME) sont de :</t>
  </si>
  <si>
    <t>¹ Le montant à verser tient compte  du montant de garantie 6 mois, déjà versé.</t>
  </si>
  <si>
    <t>Article 4 – Le montant de la garantie financement au titre des prestations de soins de la période de janvier à juillet 2022 et le montant mensuel à verser à l’établissement à partir de M7, relevant des Soins Urgents sont de :</t>
  </si>
  <si>
    <t>Article 5 – Le montant de la garantie financement au titre du RAC détenus pour les prestations de soins de la période de janvier à décembre 2022 et le montant mensuel à verser à l’établissement à partir de M7, sont de :</t>
  </si>
  <si>
    <t>Le montant global de la garantie de financement HAD au titre des prestations de soins de la période de janvier à décembre 2022 est de :</t>
  </si>
  <si>
    <r>
      <t xml:space="preserve">Pour les activités non facturées </t>
    </r>
    <r>
      <rPr>
        <sz val="9.5"/>
        <color rgb="FF2F2F2F"/>
        <rFont val="Arial"/>
        <family val="2"/>
      </rPr>
      <t>dans les conditions définies aux articles R. 174-2-1 et suivants du code de la sécurité sociale,</t>
    </r>
    <r>
      <rPr>
        <b/>
        <sz val="9.5"/>
        <color theme="1"/>
        <rFont val="Arial"/>
        <family val="2"/>
      </rPr>
      <t xml:space="preserve"> les montants de la garantie de financement HAD hors AME ainsi que les montants à verser à partir de M7 à l’établissement </t>
    </r>
    <r>
      <rPr>
        <sz val="9.5"/>
        <color theme="1"/>
        <rFont val="Arial"/>
        <family val="2"/>
      </rPr>
      <t>par la caisse désignée en application des dispositions de l’article L.174-2 du code de la sécurité sociale</t>
    </r>
    <r>
      <rPr>
        <b/>
        <sz val="9.5"/>
        <color theme="1"/>
        <rFont val="Arial"/>
        <family val="2"/>
      </rPr>
      <t xml:space="preserve"> se décomposent selon le: </t>
    </r>
  </si>
  <si>
    <t>Article 3 – Le montant de la garantie financement au titre des prestations de soins de la période de janvier à décembre 2022 ainsi le montant à verser à l’établissement à partir de M3 relevant de l’Aide médicale de l’Etat (AME) sont de :</t>
  </si>
  <si>
    <t>Effet prix 2022 par prestation pour le secteur ex-DG (2 mois d'effet prix 2021 et 10 mois d'effet prix 2022 y compris Ségur).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</si>
</sst>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_-* #,##0.0000\ _€_-;\-* #,##0.0000\ _€_-;_-* &quot;-&quot;??\ _€_-;_-@_-"/>
    <numFmt numFmtId="168" formatCode="0.0%"/>
    <numFmt numFmtId="169" formatCode="#,##0.00\ _€"/>
    <numFmt numFmtId="170" formatCode="_(* #,##0.0_);_(* \(#,##0.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0"/>
      <name val="Arial"/>
      <family val="2"/>
    </font>
    <font>
      <b/>
      <sz val="18"/>
      <color rgb="FF514B64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  <font>
      <b/>
      <sz val="10"/>
      <color rgb="FF514B64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.5"/>
      <color theme="1"/>
      <name val="Arial"/>
      <family val="2"/>
    </font>
    <font>
      <b/>
      <vertAlign val="superscript"/>
      <sz val="9.5"/>
      <color theme="1"/>
      <name val="Arial"/>
      <family val="2"/>
    </font>
    <font>
      <sz val="9.5"/>
      <color theme="1"/>
      <name val="Arial"/>
      <family val="2"/>
    </font>
    <font>
      <vertAlign val="superscript"/>
      <sz val="9.5"/>
      <color theme="1"/>
      <name val="Arial"/>
      <family val="2"/>
    </font>
    <font>
      <sz val="9.5"/>
      <color rgb="FF2F2F2F"/>
      <name val="Arial"/>
      <family val="2"/>
    </font>
    <font>
      <b/>
      <sz val="9.5"/>
      <color rgb="FF2F2F2F"/>
      <name val="Arial"/>
      <family val="2"/>
    </font>
    <font>
      <sz val="9.5"/>
      <color rgb="FF444444"/>
      <name val="Arial"/>
      <family val="2"/>
    </font>
    <font>
      <sz val="9"/>
      <color rgb="FF2F2F2F"/>
      <name val="Arial"/>
      <family val="2"/>
    </font>
    <font>
      <sz val="9"/>
      <color rgb="FF545654"/>
      <name val="Arial"/>
      <family val="2"/>
    </font>
    <font>
      <sz val="9"/>
      <color rgb="FF444444"/>
      <name val="Arial"/>
      <family val="2"/>
    </font>
    <font>
      <sz val="5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4">
    <xf numFmtId="0" fontId="0" fillId="0" borderId="0" xfId="0"/>
    <xf numFmtId="0" fontId="8" fillId="0" borderId="0" xfId="0" applyFont="1"/>
    <xf numFmtId="0" fontId="7" fillId="0" borderId="0" xfId="0" applyFont="1"/>
    <xf numFmtId="0" fontId="9" fillId="3" borderId="0" xfId="2" applyFont="1" applyFill="1" applyAlignment="1">
      <alignment wrapText="1"/>
    </xf>
    <xf numFmtId="0" fontId="2" fillId="0" borderId="1" xfId="2" applyFont="1" applyBorder="1"/>
    <xf numFmtId="0" fontId="10" fillId="2" borderId="0" xfId="0" applyFont="1" applyFill="1" applyAlignment="1">
      <alignment horizontal="left" vertical="center"/>
    </xf>
    <xf numFmtId="164" fontId="4" fillId="0" borderId="1" xfId="1" applyFont="1" applyBorder="1" applyAlignment="1">
      <alignment wrapText="1"/>
    </xf>
    <xf numFmtId="164" fontId="2" fillId="0" borderId="0" xfId="1" applyFont="1" applyBorder="1"/>
    <xf numFmtId="164" fontId="4" fillId="0" borderId="0" xfId="1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9" fillId="2" borderId="0" xfId="2" applyFont="1" applyFill="1" applyAlignment="1">
      <alignment wrapText="1"/>
    </xf>
    <xf numFmtId="164" fontId="2" fillId="2" borderId="0" xfId="1" applyFont="1" applyFill="1" applyBorder="1"/>
    <xf numFmtId="0" fontId="12" fillId="0" borderId="0" xfId="6" applyFont="1" applyAlignment="1">
      <alignment wrapText="1"/>
    </xf>
    <xf numFmtId="165" fontId="4" fillId="0" borderId="1" xfId="1" applyNumberFormat="1" applyFont="1" applyBorder="1" applyAlignment="1">
      <alignment wrapText="1"/>
    </xf>
    <xf numFmtId="0" fontId="6" fillId="3" borderId="0" xfId="6" applyFont="1" applyFill="1"/>
    <xf numFmtId="0" fontId="6" fillId="2" borderId="0" xfId="6" applyFont="1" applyFill="1"/>
    <xf numFmtId="0" fontId="3" fillId="0" borderId="0" xfId="6" applyFont="1"/>
    <xf numFmtId="0" fontId="2" fillId="0" borderId="0" xfId="6" applyFont="1"/>
    <xf numFmtId="0" fontId="2" fillId="0" borderId="1" xfId="6" applyFont="1" applyBorder="1" applyAlignment="1">
      <alignment wrapText="1"/>
    </xf>
    <xf numFmtId="0" fontId="13" fillId="3" borderId="0" xfId="2" applyFont="1" applyFill="1" applyAlignment="1">
      <alignment vertical="center" wrapText="1"/>
    </xf>
    <xf numFmtId="0" fontId="3" fillId="8" borderId="2" xfId="6" applyFont="1" applyFill="1" applyBorder="1" applyAlignment="1">
      <alignment vertical="center" wrapText="1"/>
    </xf>
    <xf numFmtId="0" fontId="3" fillId="5" borderId="2" xfId="6" applyFont="1" applyFill="1" applyBorder="1" applyAlignment="1">
      <alignment vertical="center" wrapText="1"/>
    </xf>
    <xf numFmtId="0" fontId="2" fillId="0" borderId="1" xfId="6" applyFont="1" applyBorder="1" applyAlignment="1">
      <alignment vertical="center" wrapText="1"/>
    </xf>
    <xf numFmtId="0" fontId="2" fillId="2" borderId="1" xfId="6" applyFont="1" applyFill="1" applyBorder="1" applyAlignment="1">
      <alignment vertical="center" wrapText="1"/>
    </xf>
    <xf numFmtId="0" fontId="3" fillId="6" borderId="1" xfId="6" applyFont="1" applyFill="1" applyBorder="1" applyAlignment="1">
      <alignment vertical="center" wrapText="1"/>
    </xf>
    <xf numFmtId="0" fontId="3" fillId="7" borderId="1" xfId="6" applyFont="1" applyFill="1" applyBorder="1" applyAlignment="1">
      <alignment vertical="center" wrapText="1"/>
    </xf>
    <xf numFmtId="164" fontId="2" fillId="0" borderId="0" xfId="6" applyNumberFormat="1" applyFont="1"/>
    <xf numFmtId="164" fontId="4" fillId="0" borderId="1" xfId="1" applyNumberFormat="1" applyFont="1" applyBorder="1" applyAlignment="1">
      <alignment wrapText="1"/>
    </xf>
    <xf numFmtId="164" fontId="11" fillId="6" borderId="1" xfId="1" applyNumberFormat="1" applyFont="1" applyFill="1" applyBorder="1" applyAlignment="1">
      <alignment wrapText="1"/>
    </xf>
    <xf numFmtId="164" fontId="3" fillId="7" borderId="1" xfId="1" applyNumberFormat="1" applyFont="1" applyFill="1" applyBorder="1"/>
    <xf numFmtId="164" fontId="2" fillId="2" borderId="0" xfId="6" applyNumberFormat="1" applyFont="1" applyFill="1"/>
    <xf numFmtId="0" fontId="11" fillId="0" borderId="0" xfId="0" applyFont="1" applyFill="1" applyAlignment="1">
      <alignment wrapText="1"/>
    </xf>
    <xf numFmtId="0" fontId="7" fillId="0" borderId="0" xfId="0" applyFont="1" applyFill="1"/>
    <xf numFmtId="10" fontId="3" fillId="4" borderId="2" xfId="8" applyNumberFormat="1" applyFont="1" applyFill="1" applyBorder="1" applyAlignment="1">
      <alignment vertical="center" wrapText="1"/>
    </xf>
    <xf numFmtId="10" fontId="7" fillId="0" borderId="1" xfId="8" applyNumberFormat="1" applyFont="1" applyBorder="1"/>
    <xf numFmtId="166" fontId="2" fillId="0" borderId="0" xfId="1" applyNumberFormat="1" applyFont="1"/>
    <xf numFmtId="0" fontId="2" fillId="2" borderId="0" xfId="6" applyFont="1" applyFill="1"/>
    <xf numFmtId="164" fontId="7" fillId="0" borderId="0" xfId="0" applyNumberFormat="1" applyFont="1"/>
    <xf numFmtId="0" fontId="14" fillId="2" borderId="0" xfId="0" applyFont="1" applyFill="1" applyAlignment="1">
      <alignment horizontal="left" vertical="center"/>
    </xf>
    <xf numFmtId="0" fontId="4" fillId="2" borderId="0" xfId="0" applyFont="1" applyFill="1"/>
    <xf numFmtId="0" fontId="11" fillId="2" borderId="1" xfId="0" applyFont="1" applyFill="1" applyBorder="1"/>
    <xf numFmtId="0" fontId="15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4" fillId="2" borderId="1" xfId="0" quotePrefix="1" applyFont="1" applyFill="1" applyBorder="1" applyAlignment="1">
      <alignment vertical="center" wrapText="1"/>
    </xf>
    <xf numFmtId="0" fontId="4" fillId="12" borderId="1" xfId="0" quotePrefix="1" applyFont="1" applyFill="1" applyBorder="1" applyAlignment="1">
      <alignment vertical="center" wrapText="1"/>
    </xf>
    <xf numFmtId="0" fontId="15" fillId="2" borderId="0" xfId="0" quotePrefix="1" applyFont="1" applyFill="1" applyAlignment="1">
      <alignment horizontal="left" wrapText="1" indent="1"/>
    </xf>
    <xf numFmtId="0" fontId="15" fillId="2" borderId="0" xfId="0" quotePrefix="1" applyFont="1" applyFill="1" applyAlignment="1">
      <alignment horizontal="left" indent="1"/>
    </xf>
    <xf numFmtId="0" fontId="16" fillId="2" borderId="0" xfId="0" quotePrefix="1" applyFont="1" applyFill="1" applyAlignment="1">
      <alignment horizontal="left" wrapText="1" indent="1"/>
    </xf>
    <xf numFmtId="16" fontId="15" fillId="2" borderId="0" xfId="0" applyNumberFormat="1" applyFont="1" applyFill="1"/>
    <xf numFmtId="0" fontId="4" fillId="2" borderId="0" xfId="0" quotePrefix="1" applyFont="1" applyFill="1" applyAlignment="1">
      <alignment horizontal="left" indent="1"/>
    </xf>
    <xf numFmtId="0" fontId="4" fillId="2" borderId="0" xfId="0" applyFont="1" applyFill="1" applyAlignment="1">
      <alignment wrapText="1"/>
    </xf>
    <xf numFmtId="0" fontId="17" fillId="2" borderId="0" xfId="0" applyFont="1" applyFill="1"/>
    <xf numFmtId="0" fontId="4" fillId="2" borderId="0" xfId="0" quotePrefix="1" applyFont="1" applyFill="1"/>
    <xf numFmtId="0" fontId="2" fillId="0" borderId="0" xfId="6" applyFont="1" applyAlignment="1">
      <alignment vertical="center"/>
    </xf>
    <xf numFmtId="167" fontId="2" fillId="0" borderId="0" xfId="6" applyNumberFormat="1" applyFont="1"/>
    <xf numFmtId="164" fontId="18" fillId="0" borderId="0" xfId="1" applyFont="1" applyFill="1" applyAlignment="1">
      <alignment vertical="center"/>
    </xf>
    <xf numFmtId="164" fontId="11" fillId="0" borderId="0" xfId="1" applyFont="1" applyFill="1" applyAlignment="1">
      <alignment vertical="center"/>
    </xf>
    <xf numFmtId="164" fontId="3" fillId="11" borderId="0" xfId="1" applyNumberFormat="1" applyFont="1" applyFill="1" applyBorder="1" applyAlignment="1">
      <alignment vertical="center"/>
    </xf>
    <xf numFmtId="164" fontId="11" fillId="11" borderId="0" xfId="1" applyNumberFormat="1" applyFont="1" applyFill="1" applyBorder="1" applyAlignment="1">
      <alignment vertical="center" wrapText="1"/>
    </xf>
    <xf numFmtId="164" fontId="3" fillId="5" borderId="0" xfId="1" applyNumberFormat="1" applyFont="1" applyFill="1" applyBorder="1" applyAlignment="1">
      <alignment vertical="center"/>
    </xf>
    <xf numFmtId="164" fontId="11" fillId="5" borderId="0" xfId="1" applyNumberFormat="1" applyFont="1" applyFill="1" applyBorder="1" applyAlignment="1">
      <alignment vertical="center" wrapText="1"/>
    </xf>
    <xf numFmtId="164" fontId="4" fillId="0" borderId="0" xfId="1" applyFont="1" applyAlignment="1">
      <alignment vertical="center"/>
    </xf>
    <xf numFmtId="164" fontId="3" fillId="11" borderId="4" xfId="1" applyNumberFormat="1" applyFont="1" applyFill="1" applyBorder="1" applyAlignment="1">
      <alignment vertical="center" wrapText="1"/>
    </xf>
    <xf numFmtId="164" fontId="3" fillId="5" borderId="4" xfId="1" applyNumberFormat="1" applyFont="1" applyFill="1" applyBorder="1" applyAlignment="1">
      <alignment vertical="center" wrapText="1"/>
    </xf>
    <xf numFmtId="164" fontId="11" fillId="0" borderId="4" xfId="1" applyFont="1" applyFill="1" applyBorder="1" applyAlignment="1">
      <alignment vertical="center" wrapText="1"/>
    </xf>
    <xf numFmtId="164" fontId="4" fillId="0" borderId="0" xfId="1" applyFont="1" applyAlignment="1">
      <alignment vertical="center" wrapText="1"/>
    </xf>
    <xf numFmtId="164" fontId="19" fillId="0" borderId="0" xfId="1" applyFont="1"/>
    <xf numFmtId="0" fontId="19" fillId="0" borderId="0" xfId="0" applyFont="1"/>
    <xf numFmtId="0" fontId="4" fillId="0" borderId="0" xfId="0" applyFont="1"/>
    <xf numFmtId="0" fontId="11" fillId="9" borderId="1" xfId="0" applyFont="1" applyFill="1" applyBorder="1"/>
    <xf numFmtId="0" fontId="11" fillId="10" borderId="1" xfId="0" applyFont="1" applyFill="1" applyBorder="1"/>
    <xf numFmtId="0" fontId="3" fillId="0" borderId="3" xfId="0" applyFont="1" applyBorder="1" applyAlignment="1">
      <alignment horizontal="center" vertical="center" wrapText="1"/>
    </xf>
    <xf numFmtId="10" fontId="4" fillId="9" borderId="1" xfId="8" applyNumberFormat="1" applyFont="1" applyFill="1" applyBorder="1"/>
    <xf numFmtId="10" fontId="4" fillId="10" borderId="1" xfId="8" applyNumberFormat="1" applyFont="1" applyFill="1" applyBorder="1"/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1" fillId="0" borderId="0" xfId="0" applyFont="1"/>
    <xf numFmtId="0" fontId="19" fillId="0" borderId="0" xfId="1" applyNumberFormat="1" applyFont="1"/>
    <xf numFmtId="0" fontId="0" fillId="0" borderId="0" xfId="1" applyNumberFormat="1" applyFont="1"/>
    <xf numFmtId="164" fontId="4" fillId="13" borderId="1" xfId="1" applyNumberFormat="1" applyFont="1" applyFill="1" applyBorder="1" applyAlignment="1">
      <alignment wrapText="1"/>
    </xf>
    <xf numFmtId="165" fontId="4" fillId="0" borderId="0" xfId="1" applyNumberFormat="1" applyFont="1" applyBorder="1" applyAlignment="1">
      <alignment wrapText="1"/>
    </xf>
    <xf numFmtId="0" fontId="2" fillId="13" borderId="1" xfId="6" applyFont="1" applyFill="1" applyBorder="1" applyAlignment="1">
      <alignment vertical="center" wrapText="1"/>
    </xf>
    <xf numFmtId="0" fontId="7" fillId="0" borderId="0" xfId="0" applyFont="1" applyBorder="1" applyAlignment="1">
      <alignment wrapText="1"/>
    </xf>
    <xf numFmtId="9" fontId="4" fillId="13" borderId="1" xfId="8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6" applyFont="1" applyAlignment="1">
      <alignment wrapText="1"/>
    </xf>
    <xf numFmtId="164" fontId="7" fillId="0" borderId="0" xfId="6" applyNumberFormat="1" applyFont="1"/>
    <xf numFmtId="10" fontId="7" fillId="13" borderId="1" xfId="8" applyNumberFormat="1" applyFont="1" applyFill="1" applyBorder="1"/>
    <xf numFmtId="10" fontId="4" fillId="13" borderId="1" xfId="8" applyNumberFormat="1" applyFont="1" applyFill="1" applyBorder="1"/>
    <xf numFmtId="0" fontId="2" fillId="13" borderId="1" xfId="6" quotePrefix="1" applyFont="1" applyFill="1" applyBorder="1" applyAlignment="1">
      <alignment vertical="center" wrapText="1"/>
    </xf>
    <xf numFmtId="4" fontId="0" fillId="0" borderId="0" xfId="0" applyNumberFormat="1"/>
    <xf numFmtId="0" fontId="2" fillId="15" borderId="1" xfId="6" applyFont="1" applyFill="1" applyBorder="1" applyAlignment="1">
      <alignment vertical="center" wrapText="1"/>
    </xf>
    <xf numFmtId="0" fontId="2" fillId="15" borderId="0" xfId="6" applyFont="1" applyFill="1" applyBorder="1" applyAlignment="1">
      <alignment vertical="center" wrapText="1"/>
    </xf>
    <xf numFmtId="0" fontId="3" fillId="2" borderId="0" xfId="6" applyFont="1" applyFill="1" applyBorder="1" applyAlignment="1">
      <alignment vertical="center" wrapText="1"/>
    </xf>
    <xf numFmtId="164" fontId="4" fillId="2" borderId="0" xfId="1" applyNumberFormat="1" applyFont="1" applyFill="1" applyBorder="1" applyAlignment="1">
      <alignment wrapText="1"/>
    </xf>
    <xf numFmtId="164" fontId="11" fillId="2" borderId="0" xfId="1" applyNumberFormat="1" applyFont="1" applyFill="1" applyBorder="1" applyAlignment="1">
      <alignment wrapText="1"/>
    </xf>
    <xf numFmtId="164" fontId="4" fillId="15" borderId="1" xfId="1" applyNumberFormat="1" applyFont="1" applyFill="1" applyBorder="1" applyAlignment="1">
      <alignment wrapText="1"/>
    </xf>
    <xf numFmtId="10" fontId="7" fillId="2" borderId="1" xfId="8" applyNumberFormat="1" applyFont="1" applyFill="1" applyBorder="1"/>
    <xf numFmtId="168" fontId="4" fillId="0" borderId="1" xfId="8" applyNumberFormat="1" applyFont="1" applyBorder="1" applyAlignment="1">
      <alignment wrapText="1"/>
    </xf>
    <xf numFmtId="168" fontId="4" fillId="15" borderId="1" xfId="8" applyNumberFormat="1" applyFont="1" applyFill="1" applyBorder="1" applyAlignment="1">
      <alignment wrapText="1"/>
    </xf>
    <xf numFmtId="168" fontId="3" fillId="7" borderId="1" xfId="8" applyNumberFormat="1" applyFont="1" applyFill="1" applyBorder="1"/>
    <xf numFmtId="9" fontId="11" fillId="14" borderId="0" xfId="8" applyFont="1" applyFill="1" applyBorder="1" applyAlignment="1">
      <alignment vertical="center" wrapText="1"/>
    </xf>
    <xf numFmtId="9" fontId="3" fillId="14" borderId="4" xfId="8" applyFont="1" applyFill="1" applyBorder="1" applyAlignment="1">
      <alignment vertical="center" wrapText="1"/>
    </xf>
    <xf numFmtId="9" fontId="19" fillId="0" borderId="0" xfId="8" applyFont="1"/>
    <xf numFmtId="164" fontId="2" fillId="0" borderId="0" xfId="1" applyFont="1"/>
    <xf numFmtId="169" fontId="4" fillId="0" borderId="1" xfId="1" applyNumberFormat="1" applyFont="1" applyBorder="1" applyAlignment="1">
      <alignment wrapText="1"/>
    </xf>
    <xf numFmtId="169" fontId="2" fillId="0" borderId="0" xfId="1" applyNumberFormat="1" applyFont="1"/>
    <xf numFmtId="169" fontId="3" fillId="7" borderId="1" xfId="1" applyNumberFormat="1" applyFont="1" applyFill="1" applyBorder="1"/>
    <xf numFmtId="169" fontId="11" fillId="6" borderId="1" xfId="1" applyNumberFormat="1" applyFont="1" applyFill="1" applyBorder="1" applyAlignment="1">
      <alignment wrapText="1"/>
    </xf>
    <xf numFmtId="0" fontId="6" fillId="3" borderId="0" xfId="6" applyFont="1" applyFill="1" applyAlignment="1">
      <alignment wrapText="1"/>
    </xf>
    <xf numFmtId="0" fontId="2" fillId="0" borderId="0" xfId="6"/>
    <xf numFmtId="0" fontId="7" fillId="0" borderId="0" xfId="6" applyFont="1"/>
    <xf numFmtId="0" fontId="2" fillId="0" borderId="0" xfId="6" applyFont="1" applyBorder="1" applyAlignment="1">
      <alignment wrapText="1"/>
    </xf>
    <xf numFmtId="0" fontId="12" fillId="0" borderId="0" xfId="6" applyFont="1" applyAlignment="1"/>
    <xf numFmtId="43" fontId="2" fillId="2" borderId="0" xfId="6" applyNumberFormat="1" applyFill="1"/>
    <xf numFmtId="0" fontId="3" fillId="4" borderId="2" xfId="2" applyFont="1" applyFill="1" applyBorder="1" applyAlignment="1">
      <alignment vertical="center" wrapText="1"/>
    </xf>
    <xf numFmtId="0" fontId="3" fillId="0" borderId="0" xfId="6" applyFont="1" applyAlignment="1">
      <alignment vertical="center"/>
    </xf>
    <xf numFmtId="0" fontId="2" fillId="0" borderId="1" xfId="6" applyFont="1" applyFill="1" applyBorder="1" applyAlignment="1">
      <alignment vertical="center" wrapText="1"/>
    </xf>
    <xf numFmtId="43" fontId="2" fillId="0" borderId="1" xfId="1" applyNumberFormat="1" applyFont="1" applyFill="1" applyBorder="1" applyAlignment="1">
      <alignment vertical="center" wrapText="1"/>
    </xf>
    <xf numFmtId="0" fontId="2" fillId="7" borderId="1" xfId="6" applyFont="1" applyFill="1" applyBorder="1" applyAlignment="1">
      <alignment vertical="center" wrapText="1"/>
    </xf>
    <xf numFmtId="43" fontId="2" fillId="7" borderId="1" xfId="1" applyNumberFormat="1" applyFont="1" applyFill="1" applyBorder="1"/>
    <xf numFmtId="43" fontId="22" fillId="7" borderId="1" xfId="1" applyNumberFormat="1" applyFont="1" applyFill="1" applyBorder="1"/>
    <xf numFmtId="43" fontId="2" fillId="0" borderId="0" xfId="6" applyNumberFormat="1" applyFont="1"/>
    <xf numFmtId="43" fontId="2" fillId="0" borderId="0" xfId="1" applyNumberFormat="1" applyFont="1"/>
    <xf numFmtId="43" fontId="2" fillId="0" borderId="0" xfId="6" applyNumberFormat="1"/>
    <xf numFmtId="0" fontId="0" fillId="0" borderId="0" xfId="0" applyFill="1"/>
    <xf numFmtId="0" fontId="3" fillId="0" borderId="0" xfId="2" applyFont="1" applyFill="1" applyAlignment="1">
      <alignment horizontal="left"/>
    </xf>
    <xf numFmtId="0" fontId="2" fillId="0" borderId="0" xfId="2" applyFont="1" applyFill="1"/>
    <xf numFmtId="0" fontId="3" fillId="0" borderId="0" xfId="2" applyFont="1" applyFill="1" applyAlignment="1"/>
    <xf numFmtId="4" fontId="2" fillId="0" borderId="0" xfId="2" applyNumberFormat="1" applyFont="1" applyFill="1" applyAlignment="1">
      <alignment horizontal="left"/>
    </xf>
    <xf numFmtId="0" fontId="2" fillId="0" borderId="0" xfId="2" applyFont="1" applyFill="1" applyAlignment="1"/>
    <xf numFmtId="0" fontId="25" fillId="0" borderId="0" xfId="0" applyFont="1" applyFill="1"/>
    <xf numFmtId="168" fontId="26" fillId="0" borderId="0" xfId="8" applyNumberFormat="1" applyFont="1" applyFill="1"/>
    <xf numFmtId="0" fontId="26" fillId="0" borderId="0" xfId="2" applyFont="1" applyFill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5" xfId="0" applyFont="1" applyBorder="1" applyAlignment="1">
      <alignment horizontal="center" vertical="center" wrapText="1"/>
    </xf>
    <xf numFmtId="4" fontId="27" fillId="0" borderId="6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31" fillId="0" borderId="7" xfId="0" applyFont="1" applyBorder="1" applyAlignment="1">
      <alignment vertical="center" wrapText="1"/>
    </xf>
    <xf numFmtId="0" fontId="24" fillId="0" borderId="0" xfId="2" applyFont="1" applyFill="1"/>
    <xf numFmtId="0" fontId="33" fillId="0" borderId="0" xfId="0" applyFont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4" fontId="31" fillId="0" borderId="8" xfId="1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164" fontId="32" fillId="0" borderId="8" xfId="1" applyFont="1" applyBorder="1" applyAlignment="1">
      <alignment horizontal="center" vertical="center" wrapText="1"/>
    </xf>
    <xf numFmtId="164" fontId="27" fillId="0" borderId="8" xfId="1" applyFont="1" applyBorder="1" applyAlignment="1">
      <alignment horizontal="center" vertical="center" wrapText="1"/>
    </xf>
    <xf numFmtId="4" fontId="27" fillId="0" borderId="8" xfId="1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9" fontId="3" fillId="3" borderId="0" xfId="8" applyFont="1" applyFill="1" applyBorder="1" applyAlignment="1">
      <alignment vertical="center"/>
    </xf>
    <xf numFmtId="9" fontId="11" fillId="3" borderId="0" xfId="8" applyFont="1" applyFill="1" applyBorder="1" applyAlignment="1">
      <alignment vertical="center" wrapText="1"/>
    </xf>
    <xf numFmtId="9" fontId="3" fillId="14" borderId="0" xfId="8" applyFont="1" applyFill="1" applyBorder="1" applyAlignment="1">
      <alignment vertical="center"/>
    </xf>
    <xf numFmtId="9" fontId="3" fillId="3" borderId="4" xfId="8" applyFont="1" applyFill="1" applyBorder="1" applyAlignment="1">
      <alignment vertical="center" wrapText="1"/>
    </xf>
    <xf numFmtId="4" fontId="3" fillId="11" borderId="0" xfId="1" applyNumberFormat="1" applyFont="1" applyFill="1" applyBorder="1" applyAlignment="1">
      <alignment vertical="center"/>
    </xf>
    <xf numFmtId="4" fontId="11" fillId="11" borderId="0" xfId="1" applyNumberFormat="1" applyFont="1" applyFill="1" applyBorder="1" applyAlignment="1">
      <alignment vertical="center" wrapText="1"/>
    </xf>
    <xf numFmtId="4" fontId="3" fillId="5" borderId="0" xfId="1" applyNumberFormat="1" applyFont="1" applyFill="1" applyBorder="1" applyAlignment="1">
      <alignment vertical="center"/>
    </xf>
    <xf numFmtId="4" fontId="11" fillId="5" borderId="0" xfId="1" applyNumberFormat="1" applyFont="1" applyFill="1" applyBorder="1" applyAlignment="1">
      <alignment vertical="center" wrapText="1"/>
    </xf>
    <xf numFmtId="4" fontId="3" fillId="11" borderId="4" xfId="1" applyNumberFormat="1" applyFont="1" applyFill="1" applyBorder="1" applyAlignment="1">
      <alignment vertical="center" wrapText="1"/>
    </xf>
    <xf numFmtId="4" fontId="3" fillId="5" borderId="4" xfId="1" applyNumberFormat="1" applyFont="1" applyFill="1" applyBorder="1" applyAlignment="1">
      <alignment vertical="center" wrapText="1"/>
    </xf>
    <xf numFmtId="4" fontId="0" fillId="0" borderId="0" xfId="1" applyNumberFormat="1" applyFont="1"/>
    <xf numFmtId="4" fontId="19" fillId="0" borderId="0" xfId="0" applyNumberFormat="1" applyFont="1"/>
    <xf numFmtId="164" fontId="0" fillId="0" borderId="0" xfId="1" applyFont="1"/>
    <xf numFmtId="170" fontId="3" fillId="11" borderId="0" xfId="1" applyNumberFormat="1" applyFont="1" applyFill="1" applyBorder="1" applyAlignment="1">
      <alignment vertical="center"/>
    </xf>
    <xf numFmtId="170" fontId="3" fillId="11" borderId="4" xfId="1" applyNumberFormat="1" applyFont="1" applyFill="1" applyBorder="1" applyAlignment="1">
      <alignment vertical="center" wrapText="1"/>
    </xf>
    <xf numFmtId="170" fontId="0" fillId="0" borderId="0" xfId="1" applyNumberFormat="1" applyFont="1"/>
    <xf numFmtId="170" fontId="19" fillId="0" borderId="0" xfId="1" applyNumberFormat="1" applyFont="1"/>
    <xf numFmtId="0" fontId="27" fillId="0" borderId="7" xfId="0" applyFont="1" applyBorder="1" applyAlignment="1">
      <alignment horizontal="center" vertical="center" wrapText="1"/>
    </xf>
    <xf numFmtId="9" fontId="0" fillId="0" borderId="0" xfId="0" applyNumberFormat="1"/>
    <xf numFmtId="0" fontId="6" fillId="3" borderId="0" xfId="6" applyFont="1" applyFill="1" applyAlignment="1">
      <alignment horizontal="left" wrapText="1"/>
    </xf>
    <xf numFmtId="0" fontId="37" fillId="2" borderId="0" xfId="0" applyFont="1" applyFill="1" applyAlignment="1">
      <alignment horizontal="center"/>
    </xf>
    <xf numFmtId="0" fontId="23" fillId="0" borderId="0" xfId="2" applyFont="1" applyFill="1" applyAlignment="1">
      <alignment horizontal="center" wrapText="1"/>
    </xf>
    <xf numFmtId="0" fontId="24" fillId="0" borderId="0" xfId="2" applyFont="1" applyFill="1"/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164" fontId="32" fillId="0" borderId="9" xfId="1" applyFont="1" applyBorder="1" applyAlignment="1">
      <alignment horizontal="center" vertical="center" wrapText="1"/>
    </xf>
    <xf numFmtId="164" fontId="32" fillId="0" borderId="7" xfId="1" applyFont="1" applyBorder="1" applyAlignment="1">
      <alignment horizontal="center" vertical="center" wrapText="1"/>
    </xf>
    <xf numFmtId="0" fontId="31" fillId="0" borderId="9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168" fontId="4" fillId="16" borderId="1" xfId="8" applyNumberFormat="1" applyFont="1" applyFill="1" applyBorder="1" applyAlignment="1">
      <alignment wrapText="1"/>
    </xf>
  </cellXfs>
  <cellStyles count="12">
    <cellStyle name="Milliers" xfId="1" builtinId="3"/>
    <cellStyle name="Milliers 2" xfId="5" xr:uid="{4A01A64C-2E95-4639-A658-85FA3F521763}"/>
    <cellStyle name="Milliers 2 2" xfId="10" xr:uid="{00000000-0005-0000-0000-000001000000}"/>
    <cellStyle name="Milliers 3" xfId="7" xr:uid="{33318272-2156-40CC-8811-548E0288D2DF}"/>
    <cellStyle name="Milliers 3 2" xfId="11" xr:uid="{00000000-0005-0000-0000-000002000000}"/>
    <cellStyle name="Normal" xfId="0" builtinId="0"/>
    <cellStyle name="Normal 2" xfId="2" xr:uid="{00000000-0005-0000-0000-000002000000}"/>
    <cellStyle name="Normal 3" xfId="3" xr:uid="{7FF42F8F-BF36-4B38-B470-40812F700552}"/>
    <cellStyle name="Normal 3 2" xfId="6" xr:uid="{D0CB1CDE-6C14-4DE7-934E-E0B011BB641B}"/>
    <cellStyle name="Pourcentage" xfId="8" builtinId="5"/>
    <cellStyle name="Pourcentage 2" xfId="4" xr:uid="{75E9CC39-03D8-41CC-8BD2-6BF71E42489D}"/>
    <cellStyle name="Pourcentage 2 2" xfId="9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152400</xdr:rowOff>
    </xdr:from>
    <xdr:to>
      <xdr:col>1</xdr:col>
      <xdr:colOff>514350</xdr:colOff>
      <xdr:row>4</xdr:row>
      <xdr:rowOff>179070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C425A0-F4B2-4F21-A34B-A31A1C291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1049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152400</xdr:rowOff>
    </xdr:from>
    <xdr:to>
      <xdr:col>1</xdr:col>
      <xdr:colOff>514350</xdr:colOff>
      <xdr:row>4</xdr:row>
      <xdr:rowOff>179070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0F4706-CD31-4B55-B3BD-286B4A2B9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09537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152400</xdr:rowOff>
    </xdr:from>
    <xdr:to>
      <xdr:col>1</xdr:col>
      <xdr:colOff>514350</xdr:colOff>
      <xdr:row>4</xdr:row>
      <xdr:rowOff>179070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430930B-F949-410B-A9D3-9F6C194F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09537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B431-41DC-491E-8894-EA4581301093}">
  <sheetPr codeName="Feuil1"/>
  <dimension ref="C4:F36"/>
  <sheetViews>
    <sheetView workbookViewId="0">
      <selection activeCell="E14" sqref="E14"/>
    </sheetView>
  </sheetViews>
  <sheetFormatPr baseColWidth="10" defaultColWidth="11.5703125" defaultRowHeight="12.75" x14ac:dyDescent="0.2"/>
  <cols>
    <col min="1" max="2" width="11.5703125" style="40"/>
    <col min="3" max="3" width="53.7109375" style="40" customWidth="1"/>
    <col min="4" max="4" width="75.42578125" style="40" customWidth="1"/>
    <col min="5" max="5" width="35" style="40" customWidth="1"/>
    <col min="6" max="6" width="42.28515625" style="40" customWidth="1"/>
    <col min="7" max="16384" width="11.5703125" style="40"/>
  </cols>
  <sheetData>
    <row r="4" spans="3:4" ht="23.25" x14ac:dyDescent="0.2">
      <c r="C4" s="5" t="s">
        <v>125</v>
      </c>
      <c r="D4" s="39"/>
    </row>
    <row r="5" spans="3:4" ht="23.25" x14ac:dyDescent="0.2">
      <c r="C5" s="5" t="s">
        <v>32</v>
      </c>
      <c r="D5" s="39"/>
    </row>
    <row r="7" spans="3:4" x14ac:dyDescent="0.2">
      <c r="C7" s="40" t="s">
        <v>130</v>
      </c>
    </row>
    <row r="8" spans="3:4" x14ac:dyDescent="0.2">
      <c r="C8" s="40" t="s">
        <v>49</v>
      </c>
    </row>
    <row r="11" spans="3:4" x14ac:dyDescent="0.2">
      <c r="C11" s="40" t="s">
        <v>50</v>
      </c>
    </row>
    <row r="13" spans="3:4" s="42" customFormat="1" x14ac:dyDescent="0.2">
      <c r="C13" s="41" t="s">
        <v>51</v>
      </c>
      <c r="D13" s="41" t="s">
        <v>52</v>
      </c>
    </row>
    <row r="14" spans="3:4" s="42" customFormat="1" ht="45.75" customHeight="1" x14ac:dyDescent="0.2">
      <c r="C14" s="43" t="s">
        <v>53</v>
      </c>
      <c r="D14" s="44" t="s">
        <v>126</v>
      </c>
    </row>
    <row r="15" spans="3:4" s="42" customFormat="1" ht="45.75" customHeight="1" x14ac:dyDescent="0.2">
      <c r="C15" s="45" t="s">
        <v>54</v>
      </c>
      <c r="D15" s="45" t="s">
        <v>55</v>
      </c>
    </row>
    <row r="16" spans="3:4" s="42" customFormat="1" ht="45.75" customHeight="1" x14ac:dyDescent="0.2">
      <c r="C16" s="45" t="s">
        <v>56</v>
      </c>
      <c r="D16" s="45" t="s">
        <v>57</v>
      </c>
    </row>
    <row r="17" spans="3:6" s="42" customFormat="1" ht="45.75" customHeight="1" x14ac:dyDescent="0.2">
      <c r="C17" s="44" t="s">
        <v>146</v>
      </c>
      <c r="D17" s="44" t="s">
        <v>127</v>
      </c>
      <c r="E17" s="46"/>
      <c r="F17" s="46"/>
    </row>
    <row r="18" spans="3:6" s="42" customFormat="1" ht="45.75" customHeight="1" x14ac:dyDescent="0.2">
      <c r="C18" s="44" t="s">
        <v>147</v>
      </c>
      <c r="D18" s="44" t="s">
        <v>148</v>
      </c>
      <c r="E18" s="46"/>
      <c r="F18" s="46"/>
    </row>
    <row r="19" spans="3:6" s="42" customFormat="1" ht="45.75" customHeight="1" x14ac:dyDescent="0.2">
      <c r="C19" s="45" t="s">
        <v>58</v>
      </c>
      <c r="D19" s="45" t="s">
        <v>131</v>
      </c>
      <c r="E19" s="47"/>
      <c r="F19" s="47"/>
    </row>
    <row r="20" spans="3:6" s="42" customFormat="1" ht="58.5" customHeight="1" x14ac:dyDescent="0.2">
      <c r="C20" s="45" t="s">
        <v>59</v>
      </c>
      <c r="D20" s="45" t="s">
        <v>131</v>
      </c>
      <c r="E20" s="48"/>
      <c r="F20" s="48"/>
    </row>
    <row r="21" spans="3:6" s="42" customFormat="1" ht="63.75" x14ac:dyDescent="0.2">
      <c r="C21" s="44" t="s">
        <v>60</v>
      </c>
      <c r="D21" s="44" t="s">
        <v>132</v>
      </c>
      <c r="E21" s="48"/>
      <c r="F21" s="48"/>
    </row>
    <row r="22" spans="3:6" s="42" customFormat="1" ht="71.25" customHeight="1" x14ac:dyDescent="0.2">
      <c r="C22" s="44" t="s">
        <v>128</v>
      </c>
      <c r="D22" s="44" t="s">
        <v>133</v>
      </c>
      <c r="E22" s="49"/>
      <c r="F22" s="49"/>
    </row>
    <row r="23" spans="3:6" ht="12" customHeight="1" x14ac:dyDescent="0.2"/>
    <row r="24" spans="3:6" x14ac:dyDescent="0.2">
      <c r="C24" s="50"/>
    </row>
    <row r="25" spans="3:6" x14ac:dyDescent="0.2">
      <c r="C25" s="50"/>
    </row>
    <row r="26" spans="3:6" x14ac:dyDescent="0.2">
      <c r="E26" s="51"/>
      <c r="F26" s="51"/>
    </row>
    <row r="27" spans="3:6" x14ac:dyDescent="0.2">
      <c r="E27" s="50"/>
      <c r="F27" s="50"/>
    </row>
    <row r="31" spans="3:6" x14ac:dyDescent="0.2">
      <c r="C31" s="52"/>
    </row>
    <row r="32" spans="3:6" x14ac:dyDescent="0.2">
      <c r="C32" s="53"/>
    </row>
    <row r="33" spans="3:3" x14ac:dyDescent="0.2">
      <c r="C33" s="53"/>
    </row>
    <row r="34" spans="3:3" x14ac:dyDescent="0.2">
      <c r="C34" s="53"/>
    </row>
    <row r="35" spans="3:3" x14ac:dyDescent="0.2">
      <c r="C35" s="53"/>
    </row>
    <row r="36" spans="3:3" x14ac:dyDescent="0.2">
      <c r="C36" s="5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3056-7CD8-41D8-8995-CB9B9027C54C}">
  <dimension ref="A1:O403"/>
  <sheetViews>
    <sheetView topLeftCell="B1" workbookViewId="0">
      <selection activeCell="C3" sqref="C3"/>
    </sheetView>
  </sheetViews>
  <sheetFormatPr baseColWidth="10" defaultRowHeight="14.25" x14ac:dyDescent="0.2"/>
  <cols>
    <col min="1" max="1" width="27.7109375" style="68" bestFit="1" customWidth="1"/>
    <col min="2" max="2" width="11.42578125" style="68"/>
    <col min="3" max="3" width="45.28515625" style="68" customWidth="1"/>
    <col min="4" max="4" width="11.42578125" style="68"/>
    <col min="5" max="5" width="13.7109375" style="68" bestFit="1" customWidth="1"/>
    <col min="6" max="6" width="18.5703125" style="68" bestFit="1" customWidth="1"/>
    <col min="7" max="7" width="15.28515625" style="68" bestFit="1" customWidth="1"/>
    <col min="8" max="8" width="18.5703125" style="68" bestFit="1" customWidth="1"/>
    <col min="9" max="9" width="16.85546875" style="68" bestFit="1" customWidth="1"/>
    <col min="10" max="10" width="12.7109375" style="68" bestFit="1" customWidth="1"/>
    <col min="11" max="11" width="14.28515625" style="68" customWidth="1"/>
    <col min="12" max="16384" width="11.42578125" style="68"/>
  </cols>
  <sheetData>
    <row r="1" spans="1:11" s="62" customFormat="1" ht="45" customHeight="1" x14ac:dyDescent="0.25">
      <c r="A1" s="56"/>
      <c r="B1" s="57"/>
      <c r="C1" s="57"/>
      <c r="D1" s="57"/>
      <c r="E1" s="57"/>
      <c r="F1" s="58" t="s">
        <v>61</v>
      </c>
      <c r="G1" s="59"/>
      <c r="H1" s="59"/>
      <c r="I1" s="60" t="s">
        <v>129</v>
      </c>
      <c r="J1" s="61"/>
      <c r="K1" s="61"/>
    </row>
    <row r="2" spans="1:11" s="66" customFormat="1" ht="41.45" customHeight="1" thickBot="1" x14ac:dyDescent="0.3">
      <c r="A2" s="65" t="s">
        <v>36</v>
      </c>
      <c r="B2" s="65" t="s">
        <v>37</v>
      </c>
      <c r="C2" s="65" t="s">
        <v>38</v>
      </c>
      <c r="D2" s="65" t="s">
        <v>8</v>
      </c>
      <c r="E2" s="65" t="s">
        <v>62</v>
      </c>
      <c r="F2" s="63" t="s">
        <v>91</v>
      </c>
      <c r="G2" s="63" t="s">
        <v>92</v>
      </c>
      <c r="H2" s="63" t="s">
        <v>40</v>
      </c>
      <c r="I2" s="64" t="s">
        <v>91</v>
      </c>
      <c r="J2" s="64" t="s">
        <v>92</v>
      </c>
      <c r="K2" s="64" t="s">
        <v>40</v>
      </c>
    </row>
    <row r="3" spans="1:11" customFormat="1" ht="15" x14ac:dyDescent="0.25">
      <c r="B3">
        <v>2</v>
      </c>
      <c r="C3" t="s">
        <v>145</v>
      </c>
      <c r="D3" t="s">
        <v>46</v>
      </c>
      <c r="E3" t="s">
        <v>23</v>
      </c>
      <c r="F3" s="92">
        <v>2241534</v>
      </c>
      <c r="G3" s="92">
        <v>280191.75</v>
      </c>
      <c r="H3" s="92">
        <f>SUM(F3:G3)</f>
        <v>2521725.75</v>
      </c>
      <c r="I3" s="92">
        <v>1158648</v>
      </c>
      <c r="J3" s="92">
        <v>144831</v>
      </c>
      <c r="K3" s="92">
        <f>SUM(I3:J3)</f>
        <v>1303479</v>
      </c>
    </row>
    <row r="4" spans="1:11" customFormat="1" ht="15" x14ac:dyDescent="0.25">
      <c r="F4" s="92"/>
      <c r="G4" s="92"/>
      <c r="H4" s="92"/>
      <c r="I4" s="92"/>
      <c r="J4" s="92"/>
    </row>
    <row r="5" spans="1:11" customFormat="1" ht="15" x14ac:dyDescent="0.25">
      <c r="F5" s="92"/>
      <c r="G5" s="92"/>
      <c r="H5" s="92"/>
      <c r="I5" s="92"/>
      <c r="J5" s="92"/>
    </row>
    <row r="6" spans="1:11" customFormat="1" ht="15" x14ac:dyDescent="0.25">
      <c r="F6" s="92"/>
      <c r="G6" s="92"/>
      <c r="H6" s="92"/>
      <c r="I6" s="92"/>
      <c r="J6" s="92"/>
    </row>
    <row r="7" spans="1:11" customFormat="1" ht="15" x14ac:dyDescent="0.25">
      <c r="F7" s="92"/>
      <c r="G7" s="92"/>
      <c r="H7" s="92"/>
      <c r="I7" s="92"/>
      <c r="J7" s="92"/>
    </row>
    <row r="8" spans="1:11" customFormat="1" ht="15" x14ac:dyDescent="0.25">
      <c r="F8" s="92"/>
      <c r="G8" s="92"/>
      <c r="H8" s="92"/>
      <c r="I8" s="92"/>
      <c r="J8" s="92"/>
    </row>
    <row r="9" spans="1:11" customFormat="1" ht="15" x14ac:dyDescent="0.25">
      <c r="F9" s="92"/>
      <c r="G9" s="92"/>
      <c r="H9" s="92"/>
      <c r="I9" s="92"/>
      <c r="J9" s="92"/>
    </row>
    <row r="10" spans="1:11" customFormat="1" ht="15" x14ac:dyDescent="0.25">
      <c r="F10" s="92"/>
      <c r="G10" s="92"/>
      <c r="H10" s="92"/>
      <c r="I10" s="92"/>
      <c r="J10" s="92"/>
    </row>
    <row r="11" spans="1:11" customFormat="1" ht="15" x14ac:dyDescent="0.25">
      <c r="F11" s="92"/>
      <c r="G11" s="92"/>
      <c r="H11" s="92"/>
      <c r="I11" s="92"/>
      <c r="J11" s="92"/>
    </row>
    <row r="12" spans="1:11" customFormat="1" ht="15" x14ac:dyDescent="0.25">
      <c r="F12" s="92"/>
      <c r="G12" s="92"/>
      <c r="H12" s="92"/>
      <c r="I12" s="92"/>
      <c r="J12" s="92"/>
    </row>
    <row r="13" spans="1:11" customFormat="1" ht="15" x14ac:dyDescent="0.25">
      <c r="F13" s="92"/>
      <c r="G13" s="92"/>
      <c r="H13" s="92"/>
      <c r="I13" s="92"/>
      <c r="J13" s="92"/>
    </row>
    <row r="14" spans="1:11" customFormat="1" ht="15" x14ac:dyDescent="0.25">
      <c r="F14" s="92"/>
      <c r="G14" s="92"/>
      <c r="H14" s="92"/>
      <c r="I14" s="92"/>
      <c r="J14" s="92"/>
    </row>
    <row r="15" spans="1:11" customFormat="1" ht="15" x14ac:dyDescent="0.25">
      <c r="F15" s="92"/>
      <c r="G15" s="92"/>
      <c r="H15" s="92"/>
      <c r="I15" s="92"/>
      <c r="J15" s="92"/>
    </row>
    <row r="16" spans="1:11" customFormat="1" ht="15" x14ac:dyDescent="0.25">
      <c r="F16" s="92"/>
      <c r="G16" s="92"/>
      <c r="H16" s="92"/>
      <c r="I16" s="92"/>
      <c r="J16" s="92"/>
    </row>
    <row r="17" spans="6:10" customFormat="1" ht="15" x14ac:dyDescent="0.25">
      <c r="F17" s="92"/>
      <c r="G17" s="92"/>
      <c r="H17" s="92"/>
      <c r="I17" s="92"/>
      <c r="J17" s="92"/>
    </row>
    <row r="18" spans="6:10" customFormat="1" ht="15" x14ac:dyDescent="0.25">
      <c r="F18" s="92"/>
      <c r="G18" s="92"/>
      <c r="H18" s="92"/>
      <c r="I18" s="92"/>
      <c r="J18" s="92"/>
    </row>
    <row r="19" spans="6:10" customFormat="1" ht="15" x14ac:dyDescent="0.25">
      <c r="F19" s="92"/>
      <c r="G19" s="92"/>
      <c r="H19" s="92"/>
      <c r="I19" s="92"/>
      <c r="J19" s="92"/>
    </row>
    <row r="20" spans="6:10" customFormat="1" ht="15" x14ac:dyDescent="0.25">
      <c r="F20" s="92"/>
      <c r="G20" s="92"/>
      <c r="H20" s="92"/>
      <c r="I20" s="92"/>
      <c r="J20" s="92"/>
    </row>
    <row r="21" spans="6:10" customFormat="1" ht="15" x14ac:dyDescent="0.25">
      <c r="F21" s="92"/>
      <c r="G21" s="92"/>
      <c r="H21" s="92"/>
      <c r="I21" s="92"/>
      <c r="J21" s="92"/>
    </row>
    <row r="22" spans="6:10" customFormat="1" ht="15" x14ac:dyDescent="0.25">
      <c r="F22" s="92"/>
      <c r="G22" s="92"/>
      <c r="H22" s="92"/>
      <c r="I22" s="92"/>
      <c r="J22" s="92"/>
    </row>
    <row r="23" spans="6:10" customFormat="1" ht="15" x14ac:dyDescent="0.25">
      <c r="F23" s="92"/>
      <c r="G23" s="92"/>
      <c r="H23" s="92"/>
      <c r="I23" s="92"/>
      <c r="J23" s="92"/>
    </row>
    <row r="24" spans="6:10" customFormat="1" ht="15" x14ac:dyDescent="0.25">
      <c r="F24" s="92"/>
      <c r="G24" s="92"/>
      <c r="H24" s="92"/>
      <c r="I24" s="92"/>
      <c r="J24" s="92"/>
    </row>
    <row r="25" spans="6:10" customFormat="1" ht="15" x14ac:dyDescent="0.25">
      <c r="F25" s="92"/>
      <c r="G25" s="92"/>
      <c r="H25" s="92"/>
      <c r="I25" s="92"/>
      <c r="J25" s="92"/>
    </row>
    <row r="26" spans="6:10" customFormat="1" ht="15" x14ac:dyDescent="0.25">
      <c r="F26" s="92"/>
      <c r="G26" s="92"/>
      <c r="H26" s="92"/>
      <c r="I26" s="92"/>
      <c r="J26" s="92"/>
    </row>
    <row r="27" spans="6:10" customFormat="1" ht="15" x14ac:dyDescent="0.25">
      <c r="F27" s="92"/>
      <c r="G27" s="92"/>
      <c r="H27" s="92"/>
      <c r="I27" s="92"/>
      <c r="J27" s="92"/>
    </row>
    <row r="28" spans="6:10" customFormat="1" ht="15" x14ac:dyDescent="0.25">
      <c r="F28" s="92"/>
      <c r="G28" s="92"/>
      <c r="H28" s="92"/>
      <c r="I28" s="92"/>
      <c r="J28" s="92"/>
    </row>
    <row r="29" spans="6:10" customFormat="1" ht="15" x14ac:dyDescent="0.25">
      <c r="F29" s="92"/>
      <c r="G29" s="92"/>
      <c r="H29" s="92"/>
      <c r="I29" s="92"/>
      <c r="J29" s="92"/>
    </row>
    <row r="30" spans="6:10" customFormat="1" ht="15" x14ac:dyDescent="0.25">
      <c r="F30" s="92"/>
      <c r="G30" s="92"/>
      <c r="H30" s="92"/>
      <c r="I30" s="92"/>
      <c r="J30" s="92"/>
    </row>
    <row r="31" spans="6:10" customFormat="1" ht="15" x14ac:dyDescent="0.25">
      <c r="F31" s="92"/>
      <c r="G31" s="92"/>
      <c r="H31" s="92"/>
      <c r="I31" s="92"/>
      <c r="J31" s="92"/>
    </row>
    <row r="32" spans="6:10" customFormat="1" ht="15" x14ac:dyDescent="0.25">
      <c r="F32" s="92"/>
      <c r="G32" s="92"/>
      <c r="H32" s="92"/>
      <c r="I32" s="92"/>
      <c r="J32" s="92"/>
    </row>
    <row r="33" spans="6:10" customFormat="1" ht="15" x14ac:dyDescent="0.25">
      <c r="F33" s="92"/>
      <c r="G33" s="92"/>
      <c r="H33" s="92"/>
      <c r="I33" s="92"/>
      <c r="J33" s="92"/>
    </row>
    <row r="34" spans="6:10" customFormat="1" ht="15" x14ac:dyDescent="0.25">
      <c r="F34" s="92"/>
      <c r="G34" s="92"/>
      <c r="H34" s="92"/>
      <c r="I34" s="92"/>
      <c r="J34" s="92"/>
    </row>
    <row r="35" spans="6:10" customFormat="1" ht="15" x14ac:dyDescent="0.25">
      <c r="F35" s="92"/>
      <c r="G35" s="92"/>
      <c r="H35" s="92"/>
      <c r="I35" s="92"/>
      <c r="J35" s="92"/>
    </row>
    <row r="36" spans="6:10" customFormat="1" ht="15" x14ac:dyDescent="0.25">
      <c r="F36" s="92"/>
      <c r="G36" s="92"/>
      <c r="H36" s="92"/>
      <c r="I36" s="92"/>
      <c r="J36" s="92"/>
    </row>
    <row r="37" spans="6:10" customFormat="1" ht="15" x14ac:dyDescent="0.25">
      <c r="F37" s="92"/>
      <c r="G37" s="92"/>
      <c r="H37" s="92"/>
      <c r="I37" s="92"/>
      <c r="J37" s="92"/>
    </row>
    <row r="38" spans="6:10" customFormat="1" ht="15" x14ac:dyDescent="0.25">
      <c r="F38" s="92"/>
      <c r="G38" s="92"/>
      <c r="H38" s="92"/>
      <c r="I38" s="92"/>
      <c r="J38" s="92"/>
    </row>
    <row r="39" spans="6:10" customFormat="1" ht="15" x14ac:dyDescent="0.25">
      <c r="F39" s="92"/>
      <c r="G39" s="92"/>
      <c r="H39" s="92"/>
      <c r="I39" s="92"/>
      <c r="J39" s="92"/>
    </row>
    <row r="40" spans="6:10" customFormat="1" ht="15" x14ac:dyDescent="0.25">
      <c r="F40" s="92"/>
      <c r="G40" s="92"/>
      <c r="H40" s="92"/>
      <c r="I40" s="92"/>
      <c r="J40" s="92"/>
    </row>
    <row r="41" spans="6:10" customFormat="1" ht="15" x14ac:dyDescent="0.25">
      <c r="F41" s="92"/>
      <c r="G41" s="92"/>
      <c r="H41" s="92"/>
      <c r="I41" s="92"/>
      <c r="J41" s="92"/>
    </row>
    <row r="42" spans="6:10" customFormat="1" ht="15" x14ac:dyDescent="0.25">
      <c r="F42" s="92"/>
      <c r="G42" s="92"/>
      <c r="H42" s="92"/>
      <c r="I42" s="92"/>
      <c r="J42" s="92"/>
    </row>
    <row r="43" spans="6:10" customFormat="1" ht="15" x14ac:dyDescent="0.25">
      <c r="F43" s="92"/>
      <c r="G43" s="92"/>
      <c r="H43" s="92"/>
      <c r="I43" s="92"/>
      <c r="J43" s="92"/>
    </row>
    <row r="44" spans="6:10" customFormat="1" ht="15" x14ac:dyDescent="0.25">
      <c r="F44" s="92"/>
      <c r="G44" s="92"/>
      <c r="H44" s="92"/>
      <c r="I44" s="92"/>
      <c r="J44" s="92"/>
    </row>
    <row r="45" spans="6:10" customFormat="1" ht="15" x14ac:dyDescent="0.25">
      <c r="F45" s="92"/>
      <c r="G45" s="92"/>
      <c r="H45" s="92"/>
      <c r="I45" s="92"/>
      <c r="J45" s="92"/>
    </row>
    <row r="46" spans="6:10" customFormat="1" ht="15" x14ac:dyDescent="0.25">
      <c r="F46" s="92"/>
      <c r="G46" s="92"/>
      <c r="H46" s="92"/>
      <c r="I46" s="92"/>
      <c r="J46" s="92"/>
    </row>
    <row r="47" spans="6:10" customFormat="1" ht="15" x14ac:dyDescent="0.25">
      <c r="F47" s="92"/>
      <c r="G47" s="92"/>
      <c r="H47" s="92"/>
      <c r="I47" s="92"/>
      <c r="J47" s="92"/>
    </row>
    <row r="48" spans="6:10" customFormat="1" ht="15" x14ac:dyDescent="0.25">
      <c r="F48" s="92"/>
      <c r="G48" s="92"/>
      <c r="H48" s="92"/>
      <c r="I48" s="92"/>
      <c r="J48" s="92"/>
    </row>
    <row r="49" spans="6:10" customFormat="1" ht="15" x14ac:dyDescent="0.25">
      <c r="F49" s="92"/>
      <c r="G49" s="92"/>
      <c r="H49" s="92"/>
      <c r="I49" s="92"/>
      <c r="J49" s="92"/>
    </row>
    <row r="50" spans="6:10" customFormat="1" ht="15" x14ac:dyDescent="0.25">
      <c r="F50" s="92"/>
      <c r="G50" s="92"/>
      <c r="H50" s="92"/>
      <c r="I50" s="92"/>
      <c r="J50" s="92"/>
    </row>
    <row r="51" spans="6:10" customFormat="1" ht="15" x14ac:dyDescent="0.25">
      <c r="F51" s="92"/>
      <c r="G51" s="92"/>
      <c r="H51" s="92"/>
      <c r="I51" s="92"/>
      <c r="J51" s="92"/>
    </row>
    <row r="52" spans="6:10" customFormat="1" ht="15" x14ac:dyDescent="0.25">
      <c r="F52" s="92"/>
      <c r="G52" s="92"/>
      <c r="H52" s="92"/>
      <c r="I52" s="92"/>
      <c r="J52" s="92"/>
    </row>
    <row r="53" spans="6:10" customFormat="1" ht="15" x14ac:dyDescent="0.25">
      <c r="F53" s="92"/>
      <c r="G53" s="92"/>
      <c r="H53" s="92"/>
      <c r="I53" s="92"/>
      <c r="J53" s="92"/>
    </row>
    <row r="54" spans="6:10" customFormat="1" ht="15" x14ac:dyDescent="0.25">
      <c r="F54" s="92"/>
      <c r="G54" s="92"/>
      <c r="H54" s="92"/>
      <c r="I54" s="92"/>
      <c r="J54" s="92"/>
    </row>
    <row r="55" spans="6:10" customFormat="1" ht="15" x14ac:dyDescent="0.25">
      <c r="F55" s="92"/>
      <c r="G55" s="92"/>
      <c r="H55" s="92"/>
      <c r="I55" s="92"/>
      <c r="J55" s="92"/>
    </row>
    <row r="56" spans="6:10" customFormat="1" ht="15" x14ac:dyDescent="0.25">
      <c r="F56" s="92"/>
      <c r="G56" s="92"/>
      <c r="H56" s="92"/>
      <c r="I56" s="92"/>
      <c r="J56" s="92"/>
    </row>
    <row r="57" spans="6:10" customFormat="1" ht="15" x14ac:dyDescent="0.25">
      <c r="F57" s="92"/>
      <c r="G57" s="92"/>
      <c r="H57" s="92"/>
      <c r="I57" s="92"/>
      <c r="J57" s="92"/>
    </row>
    <row r="58" spans="6:10" customFormat="1" ht="15" x14ac:dyDescent="0.25">
      <c r="F58" s="92"/>
      <c r="G58" s="92"/>
      <c r="H58" s="92"/>
      <c r="I58" s="92"/>
      <c r="J58" s="92"/>
    </row>
    <row r="59" spans="6:10" customFormat="1" ht="15" x14ac:dyDescent="0.25">
      <c r="F59" s="92"/>
      <c r="G59" s="92"/>
      <c r="H59" s="92"/>
      <c r="I59" s="92"/>
      <c r="J59" s="92"/>
    </row>
    <row r="60" spans="6:10" customFormat="1" ht="15" x14ac:dyDescent="0.25">
      <c r="F60" s="92"/>
      <c r="G60" s="92"/>
      <c r="H60" s="92"/>
      <c r="I60" s="92"/>
      <c r="J60" s="92"/>
    </row>
    <row r="61" spans="6:10" customFormat="1" ht="15" x14ac:dyDescent="0.25">
      <c r="F61" s="92"/>
      <c r="G61" s="92"/>
      <c r="H61" s="92"/>
      <c r="I61" s="92"/>
      <c r="J61" s="92"/>
    </row>
    <row r="62" spans="6:10" customFormat="1" ht="15" x14ac:dyDescent="0.25">
      <c r="F62" s="92"/>
      <c r="G62" s="92"/>
      <c r="H62" s="92"/>
      <c r="I62" s="92"/>
      <c r="J62" s="92"/>
    </row>
    <row r="63" spans="6:10" customFormat="1" ht="15" x14ac:dyDescent="0.25">
      <c r="F63" s="92"/>
      <c r="G63" s="92"/>
      <c r="H63" s="92"/>
      <c r="I63" s="92"/>
      <c r="J63" s="92"/>
    </row>
    <row r="64" spans="6:10" customFormat="1" ht="15" x14ac:dyDescent="0.25">
      <c r="F64" s="92"/>
      <c r="G64" s="92"/>
      <c r="H64" s="92"/>
      <c r="I64" s="92"/>
      <c r="J64" s="92"/>
    </row>
    <row r="65" spans="6:10" customFormat="1" ht="15" x14ac:dyDescent="0.25">
      <c r="F65" s="92"/>
      <c r="G65" s="92"/>
      <c r="H65" s="92"/>
      <c r="I65" s="92"/>
      <c r="J65" s="92"/>
    </row>
    <row r="66" spans="6:10" customFormat="1" ht="15" x14ac:dyDescent="0.25">
      <c r="F66" s="92"/>
      <c r="G66" s="92"/>
      <c r="H66" s="92"/>
      <c r="I66" s="92"/>
      <c r="J66" s="92"/>
    </row>
    <row r="67" spans="6:10" customFormat="1" ht="15" x14ac:dyDescent="0.25">
      <c r="F67" s="92"/>
      <c r="G67" s="92"/>
      <c r="H67" s="92"/>
      <c r="I67" s="92"/>
      <c r="J67" s="92"/>
    </row>
    <row r="68" spans="6:10" customFormat="1" ht="15" x14ac:dyDescent="0.25">
      <c r="F68" s="92"/>
      <c r="G68" s="92"/>
      <c r="H68" s="92"/>
      <c r="I68" s="92"/>
      <c r="J68" s="92"/>
    </row>
    <row r="69" spans="6:10" customFormat="1" ht="15" x14ac:dyDescent="0.25">
      <c r="F69" s="92"/>
      <c r="G69" s="92"/>
      <c r="H69" s="92"/>
      <c r="I69" s="92"/>
      <c r="J69" s="92"/>
    </row>
    <row r="70" spans="6:10" customFormat="1" ht="15" x14ac:dyDescent="0.25">
      <c r="F70" s="92"/>
      <c r="G70" s="92"/>
      <c r="H70" s="92"/>
      <c r="I70" s="92"/>
      <c r="J70" s="92"/>
    </row>
    <row r="71" spans="6:10" customFormat="1" ht="15" x14ac:dyDescent="0.25">
      <c r="F71" s="92"/>
      <c r="G71" s="92"/>
      <c r="H71" s="92"/>
      <c r="I71" s="92"/>
      <c r="J71" s="92"/>
    </row>
    <row r="72" spans="6:10" customFormat="1" ht="15" x14ac:dyDescent="0.25">
      <c r="F72" s="92"/>
      <c r="G72" s="92"/>
      <c r="H72" s="92"/>
      <c r="I72" s="92"/>
      <c r="J72" s="92"/>
    </row>
    <row r="73" spans="6:10" customFormat="1" ht="15" x14ac:dyDescent="0.25">
      <c r="F73" s="92"/>
      <c r="G73" s="92"/>
      <c r="H73" s="92"/>
      <c r="I73" s="92"/>
      <c r="J73" s="92"/>
    </row>
    <row r="74" spans="6:10" customFormat="1" ht="15" x14ac:dyDescent="0.25">
      <c r="F74" s="92"/>
      <c r="G74" s="92"/>
      <c r="H74" s="92"/>
      <c r="I74" s="92"/>
      <c r="J74" s="92"/>
    </row>
    <row r="75" spans="6:10" customFormat="1" ht="15" x14ac:dyDescent="0.25">
      <c r="F75" s="92"/>
      <c r="G75" s="92"/>
      <c r="H75" s="92"/>
      <c r="I75" s="92"/>
      <c r="J75" s="92"/>
    </row>
    <row r="76" spans="6:10" customFormat="1" ht="15" x14ac:dyDescent="0.25">
      <c r="F76" s="92"/>
      <c r="G76" s="92"/>
      <c r="H76" s="92"/>
      <c r="I76" s="92"/>
      <c r="J76" s="92"/>
    </row>
    <row r="77" spans="6:10" customFormat="1" ht="15" x14ac:dyDescent="0.25">
      <c r="F77" s="92"/>
      <c r="G77" s="92"/>
      <c r="H77" s="92"/>
      <c r="I77" s="92"/>
      <c r="J77" s="92"/>
    </row>
    <row r="78" spans="6:10" customFormat="1" ht="15" x14ac:dyDescent="0.25">
      <c r="F78" s="92"/>
      <c r="G78" s="92"/>
      <c r="H78" s="92"/>
      <c r="I78" s="92"/>
      <c r="J78" s="92"/>
    </row>
    <row r="79" spans="6:10" customFormat="1" ht="15" x14ac:dyDescent="0.25">
      <c r="F79" s="92"/>
      <c r="G79" s="92"/>
      <c r="H79" s="92"/>
      <c r="I79" s="92"/>
      <c r="J79" s="92"/>
    </row>
    <row r="80" spans="6:10" customFormat="1" ht="15" x14ac:dyDescent="0.25">
      <c r="F80" s="92"/>
      <c r="G80" s="92"/>
      <c r="H80" s="92"/>
      <c r="I80" s="92"/>
      <c r="J80" s="92"/>
    </row>
    <row r="81" spans="6:10" customFormat="1" ht="15" x14ac:dyDescent="0.25">
      <c r="F81" s="92"/>
      <c r="G81" s="92"/>
      <c r="H81" s="92"/>
      <c r="I81" s="92"/>
      <c r="J81" s="92"/>
    </row>
    <row r="82" spans="6:10" customFormat="1" ht="15" x14ac:dyDescent="0.25">
      <c r="F82" s="92"/>
      <c r="G82" s="92"/>
      <c r="H82" s="92"/>
      <c r="I82" s="92"/>
      <c r="J82" s="92"/>
    </row>
    <row r="83" spans="6:10" customFormat="1" ht="15" x14ac:dyDescent="0.25">
      <c r="F83" s="92"/>
      <c r="G83" s="92"/>
      <c r="H83" s="92"/>
      <c r="I83" s="92"/>
      <c r="J83" s="92"/>
    </row>
    <row r="84" spans="6:10" customFormat="1" ht="15" x14ac:dyDescent="0.25">
      <c r="F84" s="92"/>
      <c r="G84" s="92"/>
      <c r="H84" s="92"/>
      <c r="I84" s="92"/>
      <c r="J84" s="92"/>
    </row>
    <row r="85" spans="6:10" customFormat="1" ht="15" x14ac:dyDescent="0.25">
      <c r="F85" s="92"/>
      <c r="G85" s="92"/>
      <c r="H85" s="92"/>
      <c r="I85" s="92"/>
      <c r="J85" s="92"/>
    </row>
    <row r="86" spans="6:10" customFormat="1" ht="15" x14ac:dyDescent="0.25">
      <c r="F86" s="92"/>
      <c r="G86" s="92"/>
      <c r="H86" s="92"/>
      <c r="I86" s="92"/>
      <c r="J86" s="92"/>
    </row>
    <row r="87" spans="6:10" customFormat="1" ht="15" x14ac:dyDescent="0.25">
      <c r="F87" s="92"/>
      <c r="G87" s="92"/>
      <c r="H87" s="92"/>
      <c r="I87" s="92"/>
      <c r="J87" s="92"/>
    </row>
    <row r="88" spans="6:10" customFormat="1" ht="15" x14ac:dyDescent="0.25">
      <c r="F88" s="92"/>
      <c r="G88" s="92"/>
      <c r="H88" s="92"/>
      <c r="I88" s="92"/>
      <c r="J88" s="92"/>
    </row>
    <row r="89" spans="6:10" customFormat="1" ht="15" x14ac:dyDescent="0.25">
      <c r="F89" s="92"/>
      <c r="G89" s="92"/>
      <c r="H89" s="92"/>
      <c r="I89" s="92"/>
      <c r="J89" s="92"/>
    </row>
    <row r="90" spans="6:10" customFormat="1" ht="15" x14ac:dyDescent="0.25">
      <c r="F90" s="92"/>
      <c r="G90" s="92"/>
      <c r="H90" s="92"/>
      <c r="I90" s="92"/>
      <c r="J90" s="92"/>
    </row>
    <row r="91" spans="6:10" customFormat="1" ht="15" x14ac:dyDescent="0.25">
      <c r="F91" s="92"/>
      <c r="G91" s="92"/>
      <c r="H91" s="92"/>
      <c r="I91" s="92"/>
      <c r="J91" s="92"/>
    </row>
    <row r="92" spans="6:10" customFormat="1" ht="15" x14ac:dyDescent="0.25">
      <c r="F92" s="92"/>
      <c r="G92" s="92"/>
      <c r="H92" s="92"/>
      <c r="I92" s="92"/>
      <c r="J92" s="92"/>
    </row>
    <row r="93" spans="6:10" customFormat="1" ht="15" x14ac:dyDescent="0.25">
      <c r="F93" s="92"/>
      <c r="G93" s="92"/>
      <c r="H93" s="92"/>
      <c r="I93" s="92"/>
      <c r="J93" s="92"/>
    </row>
    <row r="94" spans="6:10" customFormat="1" ht="15" x14ac:dyDescent="0.25">
      <c r="F94" s="92"/>
      <c r="G94" s="92"/>
      <c r="H94" s="92"/>
      <c r="I94" s="92"/>
      <c r="J94" s="92"/>
    </row>
    <row r="95" spans="6:10" customFormat="1" ht="15" x14ac:dyDescent="0.25">
      <c r="F95" s="92"/>
      <c r="G95" s="92"/>
      <c r="H95" s="92"/>
      <c r="I95" s="92"/>
      <c r="J95" s="92"/>
    </row>
    <row r="96" spans="6:10" customFormat="1" ht="15" x14ac:dyDescent="0.25">
      <c r="F96" s="92"/>
      <c r="G96" s="92"/>
      <c r="H96" s="92"/>
      <c r="I96" s="92"/>
      <c r="J96" s="92"/>
    </row>
    <row r="97" spans="6:10" customFormat="1" ht="15" x14ac:dyDescent="0.25">
      <c r="F97" s="92"/>
      <c r="G97" s="92"/>
      <c r="H97" s="92"/>
      <c r="I97" s="92"/>
      <c r="J97" s="92"/>
    </row>
    <row r="98" spans="6:10" customFormat="1" ht="15" x14ac:dyDescent="0.25">
      <c r="F98" s="92"/>
      <c r="G98" s="92"/>
      <c r="H98" s="92"/>
      <c r="I98" s="92"/>
      <c r="J98" s="92"/>
    </row>
    <row r="99" spans="6:10" customFormat="1" ht="15" x14ac:dyDescent="0.25">
      <c r="F99" s="92"/>
      <c r="G99" s="92"/>
      <c r="H99" s="92"/>
      <c r="I99" s="92"/>
      <c r="J99" s="92"/>
    </row>
    <row r="100" spans="6:10" customFormat="1" ht="15" x14ac:dyDescent="0.25">
      <c r="F100" s="92"/>
      <c r="G100" s="92"/>
      <c r="H100" s="92"/>
      <c r="I100" s="92"/>
      <c r="J100" s="92"/>
    </row>
    <row r="101" spans="6:10" customFormat="1" ht="15" x14ac:dyDescent="0.25">
      <c r="F101" s="92"/>
      <c r="G101" s="92"/>
      <c r="H101" s="92"/>
      <c r="I101" s="92"/>
      <c r="J101" s="92"/>
    </row>
    <row r="102" spans="6:10" customFormat="1" ht="15" x14ac:dyDescent="0.25">
      <c r="F102" s="92"/>
      <c r="G102" s="92"/>
      <c r="H102" s="92"/>
      <c r="I102" s="92"/>
      <c r="J102" s="92"/>
    </row>
    <row r="103" spans="6:10" customFormat="1" ht="15" x14ac:dyDescent="0.25">
      <c r="F103" s="92"/>
      <c r="G103" s="92"/>
      <c r="H103" s="92"/>
      <c r="I103" s="92"/>
      <c r="J103" s="92"/>
    </row>
    <row r="104" spans="6:10" customFormat="1" ht="15" x14ac:dyDescent="0.25">
      <c r="F104" s="92"/>
      <c r="G104" s="92"/>
      <c r="H104" s="92"/>
      <c r="I104" s="92"/>
      <c r="J104" s="92"/>
    </row>
    <row r="105" spans="6:10" customFormat="1" ht="15" x14ac:dyDescent="0.25">
      <c r="F105" s="92"/>
      <c r="G105" s="92"/>
      <c r="H105" s="92"/>
      <c r="I105" s="92"/>
      <c r="J105" s="92"/>
    </row>
    <row r="106" spans="6:10" customFormat="1" ht="15" x14ac:dyDescent="0.25">
      <c r="F106" s="92"/>
      <c r="G106" s="92"/>
      <c r="H106" s="92"/>
      <c r="I106" s="92"/>
      <c r="J106" s="92"/>
    </row>
    <row r="107" spans="6:10" customFormat="1" ht="15" x14ac:dyDescent="0.25">
      <c r="F107" s="92"/>
      <c r="G107" s="92"/>
      <c r="H107" s="92"/>
      <c r="I107" s="92"/>
      <c r="J107" s="92"/>
    </row>
    <row r="108" spans="6:10" customFormat="1" ht="15" x14ac:dyDescent="0.25">
      <c r="F108" s="92"/>
      <c r="G108" s="92"/>
      <c r="H108" s="92"/>
      <c r="I108" s="92"/>
      <c r="J108" s="92"/>
    </row>
    <row r="109" spans="6:10" customFormat="1" ht="15" x14ac:dyDescent="0.25">
      <c r="F109" s="92"/>
      <c r="G109" s="92"/>
      <c r="H109" s="92"/>
      <c r="I109" s="92"/>
      <c r="J109" s="92"/>
    </row>
    <row r="110" spans="6:10" customFormat="1" ht="15" x14ac:dyDescent="0.25">
      <c r="F110" s="92"/>
      <c r="G110" s="92"/>
      <c r="H110" s="92"/>
      <c r="I110" s="92"/>
      <c r="J110" s="92"/>
    </row>
    <row r="111" spans="6:10" customFormat="1" ht="15" x14ac:dyDescent="0.25">
      <c r="F111" s="92"/>
      <c r="G111" s="92"/>
      <c r="H111" s="92"/>
      <c r="I111" s="92"/>
      <c r="J111" s="92"/>
    </row>
    <row r="112" spans="6:10" customFormat="1" ht="15" x14ac:dyDescent="0.25">
      <c r="F112" s="92"/>
      <c r="G112" s="92"/>
      <c r="H112" s="92"/>
      <c r="I112" s="92"/>
      <c r="J112" s="92"/>
    </row>
    <row r="113" spans="6:10" customFormat="1" ht="15" x14ac:dyDescent="0.25">
      <c r="F113" s="92"/>
      <c r="G113" s="92"/>
      <c r="H113" s="92"/>
      <c r="I113" s="92"/>
      <c r="J113" s="92"/>
    </row>
    <row r="114" spans="6:10" customFormat="1" ht="15" x14ac:dyDescent="0.25">
      <c r="F114" s="92"/>
      <c r="G114" s="92"/>
      <c r="H114" s="92"/>
      <c r="I114" s="92"/>
      <c r="J114" s="92"/>
    </row>
    <row r="115" spans="6:10" customFormat="1" ht="15" x14ac:dyDescent="0.25">
      <c r="F115" s="92"/>
      <c r="G115" s="92"/>
      <c r="H115" s="92"/>
      <c r="I115" s="92"/>
      <c r="J115" s="92"/>
    </row>
    <row r="116" spans="6:10" customFormat="1" ht="15" x14ac:dyDescent="0.25">
      <c r="F116" s="92"/>
      <c r="G116" s="92"/>
      <c r="H116" s="92"/>
      <c r="I116" s="92"/>
      <c r="J116" s="92"/>
    </row>
    <row r="117" spans="6:10" customFormat="1" ht="15" x14ac:dyDescent="0.25">
      <c r="F117" s="92"/>
      <c r="G117" s="92"/>
      <c r="H117" s="92"/>
      <c r="I117" s="92"/>
      <c r="J117" s="92"/>
    </row>
    <row r="118" spans="6:10" customFormat="1" ht="15" x14ac:dyDescent="0.25">
      <c r="F118" s="92"/>
      <c r="G118" s="92"/>
      <c r="H118" s="92"/>
      <c r="I118" s="92"/>
      <c r="J118" s="92"/>
    </row>
    <row r="119" spans="6:10" customFormat="1" ht="15" x14ac:dyDescent="0.25">
      <c r="F119" s="92"/>
      <c r="G119" s="92"/>
      <c r="H119" s="92"/>
      <c r="I119" s="92"/>
      <c r="J119" s="92"/>
    </row>
    <row r="120" spans="6:10" customFormat="1" ht="15" x14ac:dyDescent="0.25">
      <c r="F120" s="92"/>
      <c r="G120" s="92"/>
      <c r="H120" s="92"/>
      <c r="I120" s="92"/>
      <c r="J120" s="92"/>
    </row>
    <row r="121" spans="6:10" customFormat="1" ht="15" x14ac:dyDescent="0.25">
      <c r="F121" s="92"/>
      <c r="G121" s="92"/>
      <c r="H121" s="92"/>
      <c r="I121" s="92"/>
      <c r="J121" s="92"/>
    </row>
    <row r="122" spans="6:10" customFormat="1" ht="15" x14ac:dyDescent="0.25">
      <c r="F122" s="92"/>
      <c r="G122" s="92"/>
      <c r="H122" s="92"/>
      <c r="I122" s="92"/>
      <c r="J122" s="92"/>
    </row>
    <row r="123" spans="6:10" customFormat="1" ht="15" x14ac:dyDescent="0.25">
      <c r="F123" s="92"/>
      <c r="G123" s="92"/>
      <c r="H123" s="92"/>
      <c r="I123" s="92"/>
      <c r="J123" s="92"/>
    </row>
    <row r="124" spans="6:10" customFormat="1" ht="15" x14ac:dyDescent="0.25">
      <c r="F124" s="92"/>
      <c r="G124" s="92"/>
      <c r="H124" s="92"/>
      <c r="I124" s="92"/>
      <c r="J124" s="92"/>
    </row>
    <row r="125" spans="6:10" customFormat="1" ht="15" x14ac:dyDescent="0.25">
      <c r="F125" s="92"/>
      <c r="G125" s="92"/>
      <c r="H125" s="92"/>
      <c r="I125" s="92"/>
      <c r="J125" s="92"/>
    </row>
    <row r="126" spans="6:10" customFormat="1" ht="15" x14ac:dyDescent="0.25">
      <c r="F126" s="92"/>
      <c r="G126" s="92"/>
      <c r="H126" s="92"/>
      <c r="I126" s="92"/>
      <c r="J126" s="92"/>
    </row>
    <row r="127" spans="6:10" customFormat="1" ht="15" x14ac:dyDescent="0.25">
      <c r="F127" s="92"/>
      <c r="G127" s="92"/>
      <c r="H127" s="92"/>
      <c r="I127" s="92"/>
      <c r="J127" s="92"/>
    </row>
    <row r="128" spans="6:10" customFormat="1" ht="15" x14ac:dyDescent="0.25">
      <c r="F128" s="92"/>
      <c r="G128" s="92"/>
      <c r="H128" s="92"/>
      <c r="I128" s="92"/>
      <c r="J128" s="92"/>
    </row>
    <row r="129" spans="6:10" customFormat="1" ht="15" x14ac:dyDescent="0.25">
      <c r="F129" s="92"/>
      <c r="G129" s="92"/>
      <c r="H129" s="92"/>
      <c r="I129" s="92"/>
      <c r="J129" s="92"/>
    </row>
    <row r="130" spans="6:10" customFormat="1" ht="15" x14ac:dyDescent="0.25">
      <c r="F130" s="92"/>
      <c r="G130" s="92"/>
      <c r="H130" s="92"/>
      <c r="I130" s="92"/>
      <c r="J130" s="92"/>
    </row>
    <row r="131" spans="6:10" customFormat="1" ht="15" x14ac:dyDescent="0.25">
      <c r="F131" s="92"/>
      <c r="G131" s="92"/>
      <c r="H131" s="92"/>
      <c r="I131" s="92"/>
      <c r="J131" s="92"/>
    </row>
    <row r="132" spans="6:10" customFormat="1" ht="15" x14ac:dyDescent="0.25">
      <c r="F132" s="92"/>
      <c r="G132" s="92"/>
      <c r="H132" s="92"/>
      <c r="I132" s="92"/>
      <c r="J132" s="92"/>
    </row>
    <row r="133" spans="6:10" customFormat="1" ht="15" x14ac:dyDescent="0.25">
      <c r="F133" s="92"/>
      <c r="G133" s="92"/>
      <c r="H133" s="92"/>
      <c r="I133" s="92"/>
      <c r="J133" s="92"/>
    </row>
    <row r="134" spans="6:10" customFormat="1" ht="15" x14ac:dyDescent="0.25">
      <c r="F134" s="92"/>
      <c r="G134" s="92"/>
      <c r="H134" s="92"/>
      <c r="I134" s="92"/>
      <c r="J134" s="92"/>
    </row>
    <row r="135" spans="6:10" customFormat="1" ht="15" x14ac:dyDescent="0.25">
      <c r="F135" s="92"/>
      <c r="G135" s="92"/>
      <c r="H135" s="92"/>
      <c r="I135" s="92"/>
      <c r="J135" s="92"/>
    </row>
    <row r="136" spans="6:10" customFormat="1" ht="15" x14ac:dyDescent="0.25">
      <c r="F136" s="92"/>
      <c r="G136" s="92"/>
      <c r="H136" s="92"/>
      <c r="I136" s="92"/>
      <c r="J136" s="92"/>
    </row>
    <row r="137" spans="6:10" customFormat="1" ht="15" x14ac:dyDescent="0.25">
      <c r="F137" s="92"/>
      <c r="G137" s="92"/>
      <c r="H137" s="92"/>
      <c r="I137" s="92"/>
      <c r="J137" s="92"/>
    </row>
    <row r="138" spans="6:10" customFormat="1" ht="15" x14ac:dyDescent="0.25">
      <c r="F138" s="92"/>
      <c r="G138" s="92"/>
      <c r="H138" s="92"/>
      <c r="I138" s="92"/>
      <c r="J138" s="92"/>
    </row>
    <row r="139" spans="6:10" customFormat="1" ht="15" x14ac:dyDescent="0.25">
      <c r="F139" s="92"/>
      <c r="G139" s="92"/>
      <c r="H139" s="92"/>
      <c r="I139" s="92"/>
      <c r="J139" s="92"/>
    </row>
    <row r="140" spans="6:10" customFormat="1" ht="15" x14ac:dyDescent="0.25">
      <c r="F140" s="92"/>
      <c r="G140" s="92"/>
      <c r="H140" s="92"/>
      <c r="I140" s="92"/>
      <c r="J140" s="92"/>
    </row>
    <row r="141" spans="6:10" customFormat="1" ht="15" x14ac:dyDescent="0.25">
      <c r="F141" s="92"/>
      <c r="G141" s="92"/>
      <c r="H141" s="92"/>
      <c r="I141" s="92"/>
      <c r="J141" s="92"/>
    </row>
    <row r="142" spans="6:10" customFormat="1" ht="15" x14ac:dyDescent="0.25">
      <c r="F142" s="92"/>
      <c r="G142" s="92"/>
      <c r="H142" s="92"/>
      <c r="I142" s="92"/>
      <c r="J142" s="92"/>
    </row>
    <row r="143" spans="6:10" customFormat="1" ht="15" x14ac:dyDescent="0.25">
      <c r="F143" s="92"/>
      <c r="G143" s="92"/>
      <c r="H143" s="92"/>
      <c r="I143" s="92"/>
      <c r="J143" s="92"/>
    </row>
    <row r="144" spans="6:10" customFormat="1" ht="15" x14ac:dyDescent="0.25">
      <c r="F144" s="92"/>
      <c r="G144" s="92"/>
      <c r="H144" s="92"/>
      <c r="I144" s="92"/>
      <c r="J144" s="92"/>
    </row>
    <row r="145" spans="6:10" customFormat="1" ht="15" x14ac:dyDescent="0.25">
      <c r="F145" s="92"/>
      <c r="G145" s="92"/>
      <c r="H145" s="92"/>
      <c r="I145" s="92"/>
      <c r="J145" s="92"/>
    </row>
    <row r="146" spans="6:10" customFormat="1" ht="15" x14ac:dyDescent="0.25">
      <c r="F146" s="92"/>
      <c r="G146" s="92"/>
      <c r="H146" s="92"/>
      <c r="I146" s="92"/>
      <c r="J146" s="92"/>
    </row>
    <row r="147" spans="6:10" customFormat="1" ht="15" x14ac:dyDescent="0.25">
      <c r="F147" s="92"/>
      <c r="G147" s="92"/>
      <c r="H147" s="92"/>
      <c r="I147" s="92"/>
      <c r="J147" s="92"/>
    </row>
    <row r="148" spans="6:10" customFormat="1" ht="15" x14ac:dyDescent="0.25">
      <c r="F148" s="92"/>
      <c r="G148" s="92"/>
      <c r="H148" s="92"/>
      <c r="I148" s="92"/>
      <c r="J148" s="92"/>
    </row>
    <row r="149" spans="6:10" customFormat="1" ht="15" x14ac:dyDescent="0.25">
      <c r="F149" s="92"/>
      <c r="G149" s="92"/>
      <c r="H149" s="92"/>
      <c r="I149" s="92"/>
      <c r="J149" s="92"/>
    </row>
    <row r="150" spans="6:10" customFormat="1" ht="15" x14ac:dyDescent="0.25">
      <c r="F150" s="92"/>
      <c r="G150" s="92"/>
      <c r="H150" s="92"/>
      <c r="I150" s="92"/>
      <c r="J150" s="92"/>
    </row>
    <row r="151" spans="6:10" customFormat="1" ht="15" x14ac:dyDescent="0.25">
      <c r="F151" s="92"/>
      <c r="G151" s="92"/>
      <c r="H151" s="92"/>
      <c r="I151" s="92"/>
      <c r="J151" s="92"/>
    </row>
    <row r="152" spans="6:10" customFormat="1" ht="15" x14ac:dyDescent="0.25">
      <c r="F152" s="92"/>
      <c r="G152" s="92"/>
      <c r="H152" s="92"/>
      <c r="I152" s="92"/>
      <c r="J152" s="92"/>
    </row>
    <row r="153" spans="6:10" customFormat="1" ht="15" x14ac:dyDescent="0.25">
      <c r="F153" s="92"/>
      <c r="G153" s="92"/>
      <c r="H153" s="92"/>
      <c r="I153" s="92"/>
      <c r="J153" s="92"/>
    </row>
    <row r="154" spans="6:10" customFormat="1" ht="15" x14ac:dyDescent="0.25">
      <c r="F154" s="92"/>
      <c r="G154" s="92"/>
      <c r="H154" s="92"/>
      <c r="I154" s="92"/>
      <c r="J154" s="92"/>
    </row>
    <row r="155" spans="6:10" customFormat="1" ht="15" x14ac:dyDescent="0.25">
      <c r="F155" s="92"/>
      <c r="G155" s="92"/>
      <c r="H155" s="92"/>
      <c r="I155" s="92"/>
      <c r="J155" s="92"/>
    </row>
    <row r="156" spans="6:10" customFormat="1" ht="15" x14ac:dyDescent="0.25">
      <c r="F156" s="92"/>
      <c r="G156" s="92"/>
      <c r="H156" s="92"/>
      <c r="I156" s="92"/>
      <c r="J156" s="92"/>
    </row>
    <row r="157" spans="6:10" customFormat="1" ht="15" x14ac:dyDescent="0.25">
      <c r="F157" s="92"/>
      <c r="G157" s="92"/>
      <c r="H157" s="92"/>
      <c r="I157" s="92"/>
      <c r="J157" s="92"/>
    </row>
    <row r="158" spans="6:10" customFormat="1" ht="15" x14ac:dyDescent="0.25">
      <c r="F158" s="92"/>
      <c r="G158" s="92"/>
      <c r="H158" s="92"/>
      <c r="I158" s="92"/>
      <c r="J158" s="92"/>
    </row>
    <row r="159" spans="6:10" customFormat="1" ht="15" x14ac:dyDescent="0.25">
      <c r="F159" s="92"/>
      <c r="G159" s="92"/>
      <c r="H159" s="92"/>
      <c r="I159" s="92"/>
      <c r="J159" s="92"/>
    </row>
    <row r="160" spans="6:10" customFormat="1" ht="15" x14ac:dyDescent="0.25">
      <c r="F160" s="92"/>
      <c r="G160" s="92"/>
      <c r="H160" s="92"/>
      <c r="I160" s="92"/>
      <c r="J160" s="92"/>
    </row>
    <row r="161" spans="6:10" customFormat="1" ht="15" x14ac:dyDescent="0.25">
      <c r="F161" s="92"/>
      <c r="G161" s="92"/>
      <c r="H161" s="92"/>
      <c r="I161" s="92"/>
      <c r="J161" s="92"/>
    </row>
    <row r="162" spans="6:10" customFormat="1" ht="15" x14ac:dyDescent="0.25">
      <c r="F162" s="92"/>
      <c r="G162" s="92"/>
      <c r="H162" s="92"/>
      <c r="I162" s="92"/>
      <c r="J162" s="92"/>
    </row>
    <row r="163" spans="6:10" customFormat="1" ht="15" x14ac:dyDescent="0.25">
      <c r="F163" s="92"/>
      <c r="G163" s="92"/>
      <c r="H163" s="92"/>
      <c r="I163" s="92"/>
      <c r="J163" s="92"/>
    </row>
    <row r="164" spans="6:10" customFormat="1" ht="15" x14ac:dyDescent="0.25">
      <c r="F164" s="92"/>
      <c r="G164" s="92"/>
      <c r="H164" s="92"/>
      <c r="I164" s="92"/>
      <c r="J164" s="92"/>
    </row>
    <row r="165" spans="6:10" customFormat="1" ht="15" x14ac:dyDescent="0.25">
      <c r="F165" s="92"/>
      <c r="G165" s="92"/>
      <c r="H165" s="92"/>
      <c r="I165" s="92"/>
      <c r="J165" s="92"/>
    </row>
    <row r="166" spans="6:10" customFormat="1" ht="15" x14ac:dyDescent="0.25">
      <c r="F166" s="92"/>
      <c r="G166" s="92"/>
      <c r="H166" s="92"/>
      <c r="I166" s="92"/>
      <c r="J166" s="92"/>
    </row>
    <row r="167" spans="6:10" customFormat="1" ht="15" x14ac:dyDescent="0.25">
      <c r="F167" s="92"/>
      <c r="G167" s="92"/>
      <c r="H167" s="92"/>
      <c r="I167" s="92"/>
      <c r="J167" s="92"/>
    </row>
    <row r="168" spans="6:10" customFormat="1" ht="15" x14ac:dyDescent="0.25">
      <c r="F168" s="92"/>
      <c r="G168" s="92"/>
      <c r="H168" s="92"/>
      <c r="I168" s="92"/>
      <c r="J168" s="92"/>
    </row>
    <row r="169" spans="6:10" customFormat="1" ht="15" x14ac:dyDescent="0.25">
      <c r="F169" s="92"/>
      <c r="G169" s="92"/>
      <c r="H169" s="92"/>
      <c r="I169" s="92"/>
      <c r="J169" s="92"/>
    </row>
    <row r="170" spans="6:10" customFormat="1" ht="15" x14ac:dyDescent="0.25">
      <c r="F170" s="92"/>
      <c r="G170" s="92"/>
      <c r="H170" s="92"/>
      <c r="I170" s="92"/>
      <c r="J170" s="92"/>
    </row>
    <row r="171" spans="6:10" customFormat="1" ht="15" x14ac:dyDescent="0.25">
      <c r="F171" s="92"/>
      <c r="G171" s="92"/>
      <c r="H171" s="92"/>
      <c r="I171" s="92"/>
      <c r="J171" s="92"/>
    </row>
    <row r="172" spans="6:10" customFormat="1" ht="15" x14ac:dyDescent="0.25">
      <c r="F172" s="92"/>
      <c r="G172" s="92"/>
      <c r="H172" s="92"/>
      <c r="I172" s="92"/>
      <c r="J172" s="92"/>
    </row>
    <row r="173" spans="6:10" customFormat="1" ht="15" x14ac:dyDescent="0.25">
      <c r="F173" s="92"/>
      <c r="G173" s="92"/>
      <c r="H173" s="92"/>
      <c r="I173" s="92"/>
      <c r="J173" s="92"/>
    </row>
    <row r="174" spans="6:10" customFormat="1" ht="15" x14ac:dyDescent="0.25">
      <c r="F174" s="92"/>
      <c r="G174" s="92"/>
      <c r="H174" s="92"/>
      <c r="I174" s="92"/>
      <c r="J174" s="92"/>
    </row>
    <row r="175" spans="6:10" customFormat="1" ht="15" x14ac:dyDescent="0.25">
      <c r="F175" s="92"/>
      <c r="G175" s="92"/>
      <c r="H175" s="92"/>
      <c r="I175" s="92"/>
      <c r="J175" s="92"/>
    </row>
    <row r="176" spans="6:10" customFormat="1" ht="15" x14ac:dyDescent="0.25">
      <c r="F176" s="92"/>
      <c r="G176" s="92"/>
      <c r="H176" s="92"/>
      <c r="I176" s="92"/>
      <c r="J176" s="92"/>
    </row>
    <row r="177" spans="6:10" customFormat="1" ht="15" x14ac:dyDescent="0.25">
      <c r="F177" s="92"/>
      <c r="G177" s="92"/>
      <c r="H177" s="92"/>
      <c r="I177" s="92"/>
      <c r="J177" s="92"/>
    </row>
    <row r="178" spans="6:10" customFormat="1" ht="15" x14ac:dyDescent="0.25">
      <c r="F178" s="92"/>
      <c r="G178" s="92"/>
      <c r="H178" s="92"/>
      <c r="I178" s="92"/>
      <c r="J178" s="92"/>
    </row>
    <row r="179" spans="6:10" customFormat="1" ht="15" x14ac:dyDescent="0.25">
      <c r="F179" s="92"/>
      <c r="G179" s="92"/>
      <c r="H179" s="92"/>
      <c r="I179" s="92"/>
      <c r="J179" s="92"/>
    </row>
    <row r="180" spans="6:10" customFormat="1" ht="15" x14ac:dyDescent="0.25">
      <c r="F180" s="92"/>
      <c r="G180" s="92"/>
      <c r="H180" s="92"/>
      <c r="I180" s="92"/>
      <c r="J180" s="92"/>
    </row>
    <row r="181" spans="6:10" customFormat="1" ht="15" x14ac:dyDescent="0.25">
      <c r="F181" s="92"/>
      <c r="G181" s="92"/>
      <c r="H181" s="92"/>
      <c r="I181" s="92"/>
      <c r="J181" s="92"/>
    </row>
    <row r="182" spans="6:10" customFormat="1" ht="15" x14ac:dyDescent="0.25">
      <c r="F182" s="92"/>
      <c r="G182" s="92"/>
      <c r="H182" s="92"/>
      <c r="I182" s="92"/>
      <c r="J182" s="92"/>
    </row>
    <row r="183" spans="6:10" customFormat="1" ht="15" x14ac:dyDescent="0.25">
      <c r="F183" s="92"/>
      <c r="G183" s="92"/>
      <c r="H183" s="92"/>
      <c r="I183" s="92"/>
      <c r="J183" s="92"/>
    </row>
    <row r="184" spans="6:10" customFormat="1" ht="15" x14ac:dyDescent="0.25">
      <c r="F184" s="92"/>
      <c r="G184" s="92"/>
      <c r="H184" s="92"/>
      <c r="I184" s="92"/>
      <c r="J184" s="92"/>
    </row>
    <row r="185" spans="6:10" customFormat="1" ht="15" x14ac:dyDescent="0.25">
      <c r="F185" s="92"/>
      <c r="G185" s="92"/>
      <c r="H185" s="92"/>
      <c r="I185" s="92"/>
      <c r="J185" s="92"/>
    </row>
    <row r="186" spans="6:10" customFormat="1" ht="15" x14ac:dyDescent="0.25">
      <c r="F186" s="92"/>
      <c r="G186" s="92"/>
      <c r="H186" s="92"/>
      <c r="I186" s="92"/>
      <c r="J186" s="92"/>
    </row>
    <row r="187" spans="6:10" customFormat="1" ht="15" x14ac:dyDescent="0.25">
      <c r="F187" s="92"/>
      <c r="G187" s="92"/>
      <c r="H187" s="92"/>
      <c r="I187" s="92"/>
      <c r="J187" s="92"/>
    </row>
    <row r="188" spans="6:10" customFormat="1" ht="15" x14ac:dyDescent="0.25">
      <c r="F188" s="92"/>
      <c r="G188" s="92"/>
      <c r="H188" s="92"/>
      <c r="I188" s="92"/>
      <c r="J188" s="92"/>
    </row>
    <row r="189" spans="6:10" customFormat="1" ht="15" x14ac:dyDescent="0.25">
      <c r="F189" s="92"/>
      <c r="G189" s="92"/>
      <c r="H189" s="92"/>
      <c r="I189" s="92"/>
      <c r="J189" s="92"/>
    </row>
    <row r="190" spans="6:10" customFormat="1" ht="15" x14ac:dyDescent="0.25">
      <c r="F190" s="92"/>
      <c r="G190" s="92"/>
      <c r="H190" s="92"/>
      <c r="I190" s="92"/>
      <c r="J190" s="92"/>
    </row>
    <row r="191" spans="6:10" customFormat="1" ht="15" x14ac:dyDescent="0.25">
      <c r="F191" s="92"/>
      <c r="G191" s="92"/>
      <c r="H191" s="92"/>
      <c r="I191" s="92"/>
      <c r="J191" s="92"/>
    </row>
    <row r="192" spans="6:10" customFormat="1" ht="15" x14ac:dyDescent="0.25">
      <c r="F192" s="92"/>
      <c r="G192" s="92"/>
      <c r="H192" s="92"/>
      <c r="I192" s="92"/>
      <c r="J192" s="92"/>
    </row>
    <row r="193" spans="6:10" customFormat="1" ht="15" x14ac:dyDescent="0.25">
      <c r="F193" s="92"/>
      <c r="G193" s="92"/>
      <c r="H193" s="92"/>
      <c r="I193" s="92"/>
      <c r="J193" s="92"/>
    </row>
    <row r="194" spans="6:10" customFormat="1" ht="15" x14ac:dyDescent="0.25">
      <c r="F194" s="92"/>
      <c r="G194" s="92"/>
      <c r="H194" s="92"/>
      <c r="I194" s="92"/>
      <c r="J194" s="92"/>
    </row>
    <row r="195" spans="6:10" customFormat="1" ht="15" x14ac:dyDescent="0.25">
      <c r="F195" s="92"/>
      <c r="G195" s="92"/>
      <c r="H195" s="92"/>
      <c r="I195" s="92"/>
      <c r="J195" s="92"/>
    </row>
    <row r="196" spans="6:10" customFormat="1" ht="15" x14ac:dyDescent="0.25">
      <c r="F196" s="92"/>
      <c r="G196" s="92"/>
      <c r="H196" s="92"/>
      <c r="I196" s="92"/>
      <c r="J196" s="92"/>
    </row>
    <row r="197" spans="6:10" customFormat="1" ht="15" x14ac:dyDescent="0.25">
      <c r="F197" s="92"/>
      <c r="G197" s="92"/>
      <c r="H197" s="92"/>
      <c r="I197" s="92"/>
      <c r="J197" s="92"/>
    </row>
    <row r="198" spans="6:10" customFormat="1" ht="15" x14ac:dyDescent="0.25">
      <c r="F198" s="92"/>
      <c r="G198" s="92"/>
      <c r="H198" s="92"/>
      <c r="I198" s="92"/>
      <c r="J198" s="92"/>
    </row>
    <row r="199" spans="6:10" customFormat="1" ht="15" x14ac:dyDescent="0.25">
      <c r="F199" s="92"/>
      <c r="G199" s="92"/>
      <c r="H199" s="92"/>
      <c r="I199" s="92"/>
      <c r="J199" s="92"/>
    </row>
    <row r="200" spans="6:10" customFormat="1" ht="15" x14ac:dyDescent="0.25">
      <c r="F200" s="92"/>
      <c r="G200" s="92"/>
      <c r="H200" s="92"/>
      <c r="I200" s="92"/>
      <c r="J200" s="92"/>
    </row>
    <row r="201" spans="6:10" customFormat="1" ht="15" x14ac:dyDescent="0.25">
      <c r="F201" s="92"/>
      <c r="G201" s="92"/>
      <c r="H201" s="92"/>
      <c r="I201" s="92"/>
      <c r="J201" s="92"/>
    </row>
    <row r="202" spans="6:10" customFormat="1" ht="15" x14ac:dyDescent="0.25">
      <c r="F202" s="92"/>
      <c r="G202" s="92"/>
      <c r="H202" s="92"/>
      <c r="I202" s="92"/>
      <c r="J202" s="92"/>
    </row>
    <row r="203" spans="6:10" customFormat="1" ht="15" x14ac:dyDescent="0.25">
      <c r="F203" s="92"/>
      <c r="G203" s="92"/>
      <c r="H203" s="92"/>
      <c r="I203" s="92"/>
      <c r="J203" s="92"/>
    </row>
    <row r="204" spans="6:10" customFormat="1" ht="15" x14ac:dyDescent="0.25">
      <c r="F204" s="92"/>
      <c r="G204" s="92"/>
      <c r="H204" s="92"/>
      <c r="I204" s="92"/>
      <c r="J204" s="92"/>
    </row>
    <row r="205" spans="6:10" customFormat="1" ht="15" x14ac:dyDescent="0.25">
      <c r="F205" s="92"/>
      <c r="G205" s="92"/>
      <c r="H205" s="92"/>
      <c r="I205" s="92"/>
      <c r="J205" s="92"/>
    </row>
    <row r="206" spans="6:10" customFormat="1" ht="15" x14ac:dyDescent="0.25">
      <c r="F206" s="92"/>
      <c r="G206" s="92"/>
      <c r="H206" s="92"/>
      <c r="I206" s="92"/>
      <c r="J206" s="92"/>
    </row>
    <row r="207" spans="6:10" customFormat="1" ht="15" x14ac:dyDescent="0.25">
      <c r="F207" s="92"/>
      <c r="G207" s="92"/>
      <c r="H207" s="92"/>
      <c r="I207" s="92"/>
      <c r="J207" s="92"/>
    </row>
    <row r="208" spans="6:10" customFormat="1" ht="15" x14ac:dyDescent="0.25">
      <c r="F208" s="92"/>
      <c r="G208" s="92"/>
      <c r="H208" s="92"/>
      <c r="I208" s="92"/>
      <c r="J208" s="92"/>
    </row>
    <row r="209" spans="6:10" customFormat="1" ht="15" x14ac:dyDescent="0.25">
      <c r="F209" s="92"/>
      <c r="G209" s="92"/>
      <c r="H209" s="92"/>
      <c r="I209" s="92"/>
      <c r="J209" s="92"/>
    </row>
    <row r="210" spans="6:10" customFormat="1" ht="15" x14ac:dyDescent="0.25">
      <c r="F210" s="92"/>
      <c r="G210" s="92"/>
      <c r="H210" s="92"/>
      <c r="I210" s="92"/>
      <c r="J210" s="92"/>
    </row>
    <row r="211" spans="6:10" customFormat="1" ht="15" x14ac:dyDescent="0.25">
      <c r="F211" s="92"/>
      <c r="G211" s="92"/>
      <c r="H211" s="92"/>
      <c r="I211" s="92"/>
      <c r="J211" s="92"/>
    </row>
    <row r="212" spans="6:10" customFormat="1" ht="15" x14ac:dyDescent="0.25">
      <c r="F212" s="92"/>
      <c r="G212" s="92"/>
      <c r="H212" s="92"/>
      <c r="I212" s="92"/>
      <c r="J212" s="92"/>
    </row>
    <row r="213" spans="6:10" customFormat="1" ht="15" x14ac:dyDescent="0.25">
      <c r="F213" s="92"/>
      <c r="G213" s="92"/>
      <c r="H213" s="92"/>
      <c r="I213" s="92"/>
      <c r="J213" s="92"/>
    </row>
    <row r="214" spans="6:10" customFormat="1" ht="15" x14ac:dyDescent="0.25">
      <c r="F214" s="92"/>
      <c r="G214" s="92"/>
      <c r="H214" s="92"/>
      <c r="I214" s="92"/>
      <c r="J214" s="92"/>
    </row>
    <row r="215" spans="6:10" customFormat="1" ht="15" x14ac:dyDescent="0.25">
      <c r="F215" s="92"/>
      <c r="G215" s="92"/>
      <c r="H215" s="92"/>
      <c r="I215" s="92"/>
      <c r="J215" s="92"/>
    </row>
    <row r="216" spans="6:10" customFormat="1" ht="15" x14ac:dyDescent="0.25">
      <c r="F216" s="92"/>
      <c r="G216" s="92"/>
      <c r="H216" s="92"/>
      <c r="I216" s="92"/>
      <c r="J216" s="92"/>
    </row>
    <row r="217" spans="6:10" customFormat="1" ht="15" x14ac:dyDescent="0.25">
      <c r="F217" s="92"/>
      <c r="G217" s="92"/>
      <c r="H217" s="92"/>
      <c r="I217" s="92"/>
      <c r="J217" s="92"/>
    </row>
    <row r="218" spans="6:10" customFormat="1" ht="15" x14ac:dyDescent="0.25">
      <c r="F218" s="92"/>
      <c r="G218" s="92"/>
      <c r="H218" s="92"/>
      <c r="I218" s="92"/>
      <c r="J218" s="92"/>
    </row>
    <row r="219" spans="6:10" customFormat="1" ht="15" x14ac:dyDescent="0.25">
      <c r="F219" s="92"/>
      <c r="G219" s="92"/>
      <c r="H219" s="92"/>
      <c r="I219" s="92"/>
      <c r="J219" s="92"/>
    </row>
    <row r="220" spans="6:10" customFormat="1" ht="15" x14ac:dyDescent="0.25">
      <c r="F220" s="92"/>
      <c r="G220" s="92"/>
      <c r="H220" s="92"/>
      <c r="I220" s="92"/>
      <c r="J220" s="92"/>
    </row>
    <row r="221" spans="6:10" customFormat="1" ht="15" x14ac:dyDescent="0.25">
      <c r="F221" s="92"/>
      <c r="G221" s="92"/>
      <c r="H221" s="92"/>
      <c r="I221" s="92"/>
      <c r="J221" s="92"/>
    </row>
    <row r="222" spans="6:10" customFormat="1" ht="15" x14ac:dyDescent="0.25">
      <c r="F222" s="92"/>
      <c r="G222" s="92"/>
      <c r="H222" s="92"/>
      <c r="I222" s="92"/>
      <c r="J222" s="92"/>
    </row>
    <row r="223" spans="6:10" customFormat="1" ht="15" x14ac:dyDescent="0.25">
      <c r="F223" s="92"/>
      <c r="G223" s="92"/>
      <c r="H223" s="92"/>
      <c r="I223" s="92"/>
      <c r="J223" s="92"/>
    </row>
    <row r="224" spans="6:10" customFormat="1" ht="15" x14ac:dyDescent="0.25">
      <c r="F224" s="92"/>
      <c r="G224" s="92"/>
      <c r="H224" s="92"/>
      <c r="I224" s="92"/>
      <c r="J224" s="92"/>
    </row>
    <row r="225" spans="6:10" customFormat="1" ht="15" x14ac:dyDescent="0.25">
      <c r="F225" s="92"/>
      <c r="G225" s="92"/>
      <c r="H225" s="92"/>
      <c r="I225" s="92"/>
      <c r="J225" s="92"/>
    </row>
    <row r="226" spans="6:10" customFormat="1" ht="15" x14ac:dyDescent="0.25">
      <c r="F226" s="92"/>
      <c r="G226" s="92"/>
      <c r="H226" s="92"/>
      <c r="I226" s="92"/>
      <c r="J226" s="92"/>
    </row>
    <row r="227" spans="6:10" customFormat="1" ht="15" x14ac:dyDescent="0.25">
      <c r="F227" s="92"/>
      <c r="G227" s="92"/>
      <c r="H227" s="92"/>
      <c r="I227" s="92"/>
      <c r="J227" s="92"/>
    </row>
    <row r="228" spans="6:10" customFormat="1" ht="15" x14ac:dyDescent="0.25">
      <c r="F228" s="92"/>
      <c r="G228" s="92"/>
      <c r="H228" s="92"/>
      <c r="I228" s="92"/>
      <c r="J228" s="92"/>
    </row>
    <row r="229" spans="6:10" customFormat="1" ht="15" x14ac:dyDescent="0.25">
      <c r="F229" s="92"/>
      <c r="G229" s="92"/>
      <c r="H229" s="92"/>
      <c r="I229" s="92"/>
      <c r="J229" s="92"/>
    </row>
    <row r="230" spans="6:10" customFormat="1" ht="15" x14ac:dyDescent="0.25">
      <c r="F230" s="92"/>
      <c r="G230" s="92"/>
      <c r="H230" s="92"/>
      <c r="I230" s="92"/>
      <c r="J230" s="92"/>
    </row>
    <row r="231" spans="6:10" customFormat="1" ht="15" x14ac:dyDescent="0.25">
      <c r="F231" s="92"/>
      <c r="G231" s="92"/>
      <c r="H231" s="92"/>
      <c r="I231" s="92"/>
      <c r="J231" s="92"/>
    </row>
    <row r="232" spans="6:10" customFormat="1" ht="15" x14ac:dyDescent="0.25">
      <c r="F232" s="92"/>
      <c r="G232" s="92"/>
      <c r="H232" s="92"/>
      <c r="I232" s="92"/>
      <c r="J232" s="92"/>
    </row>
    <row r="233" spans="6:10" customFormat="1" ht="15" x14ac:dyDescent="0.25">
      <c r="F233" s="92"/>
      <c r="G233" s="92"/>
      <c r="H233" s="92"/>
      <c r="I233" s="92"/>
      <c r="J233" s="92"/>
    </row>
    <row r="234" spans="6:10" customFormat="1" ht="15" x14ac:dyDescent="0.25">
      <c r="F234" s="92"/>
      <c r="G234" s="92"/>
      <c r="H234" s="92"/>
      <c r="I234" s="92"/>
      <c r="J234" s="92"/>
    </row>
    <row r="235" spans="6:10" customFormat="1" ht="15" x14ac:dyDescent="0.25">
      <c r="F235" s="92"/>
      <c r="G235" s="92"/>
      <c r="H235" s="92"/>
      <c r="I235" s="92"/>
      <c r="J235" s="92"/>
    </row>
    <row r="236" spans="6:10" customFormat="1" ht="15" x14ac:dyDescent="0.25">
      <c r="F236" s="92"/>
      <c r="G236" s="92"/>
      <c r="H236" s="92"/>
      <c r="I236" s="92"/>
      <c r="J236" s="92"/>
    </row>
    <row r="237" spans="6:10" customFormat="1" ht="15" x14ac:dyDescent="0.25">
      <c r="F237" s="92"/>
      <c r="G237" s="92"/>
      <c r="H237" s="92"/>
      <c r="I237" s="92"/>
      <c r="J237" s="92"/>
    </row>
    <row r="238" spans="6:10" customFormat="1" ht="15" x14ac:dyDescent="0.25">
      <c r="F238" s="92"/>
      <c r="G238" s="92"/>
      <c r="H238" s="92"/>
      <c r="I238" s="92"/>
      <c r="J238" s="92"/>
    </row>
    <row r="239" spans="6:10" customFormat="1" ht="15" x14ac:dyDescent="0.25">
      <c r="F239" s="92"/>
      <c r="G239" s="92"/>
      <c r="H239" s="92"/>
      <c r="I239" s="92"/>
      <c r="J239" s="92"/>
    </row>
    <row r="240" spans="6:10" customFormat="1" ht="15" x14ac:dyDescent="0.25">
      <c r="F240" s="92"/>
      <c r="G240" s="92"/>
      <c r="H240" s="92"/>
      <c r="I240" s="92"/>
      <c r="J240" s="92"/>
    </row>
    <row r="241" spans="6:10" customFormat="1" ht="15" x14ac:dyDescent="0.25">
      <c r="F241" s="92"/>
      <c r="G241" s="92"/>
      <c r="H241" s="92"/>
      <c r="I241" s="92"/>
      <c r="J241" s="92"/>
    </row>
    <row r="242" spans="6:10" customFormat="1" ht="15" x14ac:dyDescent="0.25">
      <c r="F242" s="92"/>
      <c r="G242" s="92"/>
      <c r="H242" s="92"/>
      <c r="I242" s="92"/>
      <c r="J242" s="92"/>
    </row>
    <row r="243" spans="6:10" customFormat="1" ht="15" x14ac:dyDescent="0.25">
      <c r="F243" s="92"/>
      <c r="G243" s="92"/>
      <c r="H243" s="92"/>
      <c r="I243" s="92"/>
      <c r="J243" s="92"/>
    </row>
    <row r="244" spans="6:10" customFormat="1" ht="15" x14ac:dyDescent="0.25">
      <c r="F244" s="92"/>
      <c r="G244" s="92"/>
      <c r="H244" s="92"/>
      <c r="I244" s="92"/>
      <c r="J244" s="92"/>
    </row>
    <row r="245" spans="6:10" customFormat="1" ht="15" x14ac:dyDescent="0.25">
      <c r="F245" s="92"/>
      <c r="G245" s="92"/>
      <c r="H245" s="92"/>
      <c r="I245" s="92"/>
      <c r="J245" s="92"/>
    </row>
    <row r="246" spans="6:10" customFormat="1" ht="15" x14ac:dyDescent="0.25">
      <c r="F246" s="92"/>
      <c r="G246" s="92"/>
      <c r="H246" s="92"/>
      <c r="I246" s="92"/>
      <c r="J246" s="92"/>
    </row>
    <row r="247" spans="6:10" customFormat="1" ht="15" x14ac:dyDescent="0.25">
      <c r="F247" s="92"/>
      <c r="G247" s="92"/>
      <c r="H247" s="92"/>
      <c r="I247" s="92"/>
      <c r="J247" s="92"/>
    </row>
    <row r="248" spans="6:10" customFormat="1" ht="15" x14ac:dyDescent="0.25">
      <c r="F248" s="92"/>
      <c r="G248" s="92"/>
      <c r="H248" s="92"/>
      <c r="I248" s="92"/>
      <c r="J248" s="92"/>
    </row>
    <row r="249" spans="6:10" customFormat="1" ht="15" x14ac:dyDescent="0.25">
      <c r="F249" s="92"/>
      <c r="G249" s="92"/>
      <c r="H249" s="92"/>
      <c r="I249" s="92"/>
      <c r="J249" s="92"/>
    </row>
    <row r="250" spans="6:10" customFormat="1" ht="15" x14ac:dyDescent="0.25">
      <c r="F250" s="92"/>
      <c r="G250" s="92"/>
      <c r="H250" s="92"/>
      <c r="I250" s="92"/>
      <c r="J250" s="92"/>
    </row>
    <row r="251" spans="6:10" customFormat="1" ht="15" x14ac:dyDescent="0.25">
      <c r="F251" s="92"/>
      <c r="G251" s="92"/>
      <c r="H251" s="92"/>
      <c r="I251" s="92"/>
      <c r="J251" s="92"/>
    </row>
    <row r="252" spans="6:10" customFormat="1" ht="15" x14ac:dyDescent="0.25">
      <c r="F252" s="92"/>
      <c r="G252" s="92"/>
      <c r="H252" s="92"/>
      <c r="I252" s="92"/>
      <c r="J252" s="92"/>
    </row>
    <row r="253" spans="6:10" customFormat="1" ht="15" x14ac:dyDescent="0.25">
      <c r="F253" s="92"/>
      <c r="G253" s="92"/>
      <c r="H253" s="92"/>
      <c r="I253" s="92"/>
      <c r="J253" s="92"/>
    </row>
    <row r="254" spans="6:10" customFormat="1" ht="15" x14ac:dyDescent="0.25">
      <c r="F254" s="92"/>
      <c r="G254" s="92"/>
      <c r="H254" s="92"/>
      <c r="I254" s="92"/>
      <c r="J254" s="92"/>
    </row>
    <row r="255" spans="6:10" customFormat="1" ht="15" x14ac:dyDescent="0.25">
      <c r="F255" s="92"/>
      <c r="G255" s="92"/>
      <c r="H255" s="92"/>
      <c r="I255" s="92"/>
      <c r="J255" s="92"/>
    </row>
    <row r="256" spans="6:10" customFormat="1" ht="15" x14ac:dyDescent="0.25">
      <c r="F256" s="92"/>
      <c r="G256" s="92"/>
      <c r="H256" s="92"/>
      <c r="I256" s="92"/>
      <c r="J256" s="92"/>
    </row>
    <row r="257" spans="6:10" customFormat="1" ht="15" x14ac:dyDescent="0.25">
      <c r="F257" s="92"/>
      <c r="G257" s="92"/>
      <c r="H257" s="92"/>
      <c r="I257" s="92"/>
      <c r="J257" s="92"/>
    </row>
    <row r="258" spans="6:10" customFormat="1" ht="15" x14ac:dyDescent="0.25">
      <c r="F258" s="92"/>
      <c r="G258" s="92"/>
      <c r="H258" s="92"/>
      <c r="I258" s="92"/>
      <c r="J258" s="92"/>
    </row>
    <row r="259" spans="6:10" customFormat="1" ht="15" x14ac:dyDescent="0.25">
      <c r="F259" s="92"/>
      <c r="G259" s="92"/>
      <c r="H259" s="92"/>
      <c r="I259" s="92"/>
      <c r="J259" s="92"/>
    </row>
    <row r="260" spans="6:10" customFormat="1" ht="15" x14ac:dyDescent="0.25">
      <c r="F260" s="92"/>
      <c r="G260" s="92"/>
      <c r="H260" s="92"/>
      <c r="I260" s="92"/>
      <c r="J260" s="92"/>
    </row>
    <row r="261" spans="6:10" customFormat="1" ht="15" x14ac:dyDescent="0.25">
      <c r="F261" s="92"/>
      <c r="G261" s="92"/>
      <c r="H261" s="92"/>
      <c r="I261" s="92"/>
      <c r="J261" s="92"/>
    </row>
    <row r="262" spans="6:10" customFormat="1" ht="15" x14ac:dyDescent="0.25">
      <c r="F262" s="92"/>
      <c r="G262" s="92"/>
      <c r="H262" s="92"/>
      <c r="I262" s="92"/>
      <c r="J262" s="92"/>
    </row>
    <row r="263" spans="6:10" customFormat="1" ht="15" x14ac:dyDescent="0.25">
      <c r="F263" s="92"/>
      <c r="G263" s="92"/>
      <c r="H263" s="92"/>
      <c r="I263" s="92"/>
      <c r="J263" s="92"/>
    </row>
    <row r="264" spans="6:10" customFormat="1" ht="15" x14ac:dyDescent="0.25">
      <c r="F264" s="92"/>
      <c r="G264" s="92"/>
      <c r="H264" s="92"/>
      <c r="I264" s="92"/>
      <c r="J264" s="92"/>
    </row>
    <row r="265" spans="6:10" customFormat="1" ht="15" x14ac:dyDescent="0.25">
      <c r="F265" s="92"/>
      <c r="G265" s="92"/>
      <c r="H265" s="92"/>
      <c r="I265" s="92"/>
      <c r="J265" s="92"/>
    </row>
    <row r="266" spans="6:10" customFormat="1" ht="15" x14ac:dyDescent="0.25">
      <c r="F266" s="92"/>
      <c r="G266" s="92"/>
      <c r="H266" s="92"/>
      <c r="I266" s="92"/>
      <c r="J266" s="92"/>
    </row>
    <row r="267" spans="6:10" customFormat="1" ht="15" x14ac:dyDescent="0.25">
      <c r="F267" s="92"/>
      <c r="G267" s="92"/>
      <c r="H267" s="92"/>
      <c r="I267" s="92"/>
      <c r="J267" s="92"/>
    </row>
    <row r="268" spans="6:10" customFormat="1" ht="15" x14ac:dyDescent="0.25">
      <c r="F268" s="92"/>
      <c r="G268" s="92"/>
      <c r="H268" s="92"/>
      <c r="I268" s="92"/>
      <c r="J268" s="92"/>
    </row>
    <row r="269" spans="6:10" customFormat="1" ht="15" x14ac:dyDescent="0.25">
      <c r="F269" s="92"/>
      <c r="G269" s="92"/>
      <c r="H269" s="92"/>
      <c r="I269" s="92"/>
      <c r="J269" s="92"/>
    </row>
    <row r="270" spans="6:10" customFormat="1" ht="15" x14ac:dyDescent="0.25">
      <c r="F270" s="92"/>
      <c r="G270" s="92"/>
      <c r="H270" s="92"/>
      <c r="I270" s="92"/>
      <c r="J270" s="92"/>
    </row>
    <row r="271" spans="6:10" customFormat="1" ht="15" x14ac:dyDescent="0.25">
      <c r="F271" s="92"/>
      <c r="G271" s="92"/>
      <c r="H271" s="92"/>
      <c r="I271" s="92"/>
      <c r="J271" s="92"/>
    </row>
    <row r="272" spans="6:10" customFormat="1" ht="15" x14ac:dyDescent="0.25">
      <c r="F272" s="92"/>
      <c r="G272" s="92"/>
      <c r="H272" s="92"/>
      <c r="I272" s="92"/>
      <c r="J272" s="92"/>
    </row>
    <row r="273" spans="6:10" customFormat="1" ht="15" x14ac:dyDescent="0.25">
      <c r="F273" s="92"/>
      <c r="G273" s="92"/>
      <c r="H273" s="92"/>
      <c r="I273" s="92"/>
      <c r="J273" s="92"/>
    </row>
    <row r="274" spans="6:10" customFormat="1" ht="15" x14ac:dyDescent="0.25">
      <c r="F274" s="92"/>
      <c r="G274" s="92"/>
      <c r="H274" s="92"/>
      <c r="I274" s="92"/>
      <c r="J274" s="92"/>
    </row>
    <row r="275" spans="6:10" customFormat="1" ht="15" x14ac:dyDescent="0.25">
      <c r="F275" s="92"/>
      <c r="G275" s="92"/>
      <c r="H275" s="92"/>
      <c r="I275" s="92"/>
      <c r="J275" s="92"/>
    </row>
    <row r="276" spans="6:10" customFormat="1" ht="15" x14ac:dyDescent="0.25">
      <c r="F276" s="92"/>
      <c r="G276" s="92"/>
      <c r="H276" s="92"/>
      <c r="I276" s="92"/>
      <c r="J276" s="92"/>
    </row>
    <row r="277" spans="6:10" customFormat="1" ht="15" x14ac:dyDescent="0.25">
      <c r="F277" s="92"/>
      <c r="G277" s="92"/>
      <c r="H277" s="92"/>
      <c r="I277" s="92"/>
      <c r="J277" s="92"/>
    </row>
    <row r="278" spans="6:10" customFormat="1" ht="15" x14ac:dyDescent="0.25">
      <c r="F278" s="92"/>
      <c r="G278" s="92"/>
      <c r="H278" s="92"/>
      <c r="I278" s="92"/>
      <c r="J278" s="92"/>
    </row>
    <row r="279" spans="6:10" customFormat="1" ht="15" x14ac:dyDescent="0.25">
      <c r="F279" s="92"/>
      <c r="G279" s="92"/>
      <c r="H279" s="92"/>
      <c r="I279" s="92"/>
      <c r="J279" s="92"/>
    </row>
    <row r="280" spans="6:10" customFormat="1" ht="15" x14ac:dyDescent="0.25">
      <c r="F280" s="92"/>
      <c r="G280" s="92"/>
      <c r="H280" s="92"/>
      <c r="I280" s="92"/>
      <c r="J280" s="92"/>
    </row>
    <row r="281" spans="6:10" customFormat="1" ht="15" x14ac:dyDescent="0.25">
      <c r="F281" s="92"/>
      <c r="G281" s="92"/>
      <c r="H281" s="92"/>
      <c r="I281" s="92"/>
      <c r="J281" s="92"/>
    </row>
    <row r="282" spans="6:10" customFormat="1" ht="15" x14ac:dyDescent="0.25">
      <c r="F282" s="92"/>
      <c r="G282" s="92"/>
      <c r="H282" s="92"/>
      <c r="I282" s="92"/>
      <c r="J282" s="92"/>
    </row>
    <row r="283" spans="6:10" customFormat="1" ht="15" x14ac:dyDescent="0.25">
      <c r="F283" s="92"/>
      <c r="G283" s="92"/>
      <c r="H283" s="92"/>
      <c r="I283" s="92"/>
      <c r="J283" s="92"/>
    </row>
    <row r="284" spans="6:10" customFormat="1" ht="15" x14ac:dyDescent="0.25">
      <c r="F284" s="92"/>
      <c r="G284" s="92"/>
      <c r="H284" s="92"/>
      <c r="I284" s="92"/>
      <c r="J284" s="92"/>
    </row>
    <row r="285" spans="6:10" customFormat="1" ht="15" x14ac:dyDescent="0.25">
      <c r="F285" s="92"/>
      <c r="G285" s="92"/>
      <c r="H285" s="92"/>
      <c r="I285" s="92"/>
      <c r="J285" s="92"/>
    </row>
    <row r="286" spans="6:10" customFormat="1" ht="15" x14ac:dyDescent="0.25">
      <c r="F286" s="92"/>
      <c r="G286" s="92"/>
      <c r="H286" s="92"/>
      <c r="I286" s="92"/>
      <c r="J286" s="92"/>
    </row>
    <row r="287" spans="6:10" customFormat="1" ht="15" x14ac:dyDescent="0.25">
      <c r="F287" s="92"/>
      <c r="G287" s="92"/>
      <c r="H287" s="92"/>
      <c r="I287" s="92"/>
      <c r="J287" s="92"/>
    </row>
    <row r="288" spans="6:10" customFormat="1" ht="15" x14ac:dyDescent="0.25">
      <c r="F288" s="92"/>
      <c r="G288" s="92"/>
      <c r="H288" s="92"/>
      <c r="I288" s="92"/>
      <c r="J288" s="92"/>
    </row>
    <row r="289" spans="6:10" customFormat="1" ht="15" x14ac:dyDescent="0.25">
      <c r="F289" s="92"/>
      <c r="G289" s="92"/>
      <c r="H289" s="92"/>
      <c r="I289" s="92"/>
      <c r="J289" s="92"/>
    </row>
    <row r="290" spans="6:10" customFormat="1" ht="15" x14ac:dyDescent="0.25">
      <c r="F290" s="92"/>
      <c r="G290" s="92"/>
      <c r="H290" s="92"/>
      <c r="I290" s="92"/>
      <c r="J290" s="92"/>
    </row>
    <row r="291" spans="6:10" customFormat="1" ht="15" x14ac:dyDescent="0.25">
      <c r="F291" s="92"/>
      <c r="G291" s="92"/>
      <c r="H291" s="92"/>
      <c r="I291" s="92"/>
      <c r="J291" s="92"/>
    </row>
    <row r="292" spans="6:10" customFormat="1" ht="15" x14ac:dyDescent="0.25">
      <c r="F292" s="92"/>
      <c r="G292" s="92"/>
      <c r="H292" s="92"/>
      <c r="I292" s="92"/>
      <c r="J292" s="92"/>
    </row>
    <row r="293" spans="6:10" customFormat="1" ht="15" x14ac:dyDescent="0.25">
      <c r="F293" s="92"/>
      <c r="G293" s="92"/>
      <c r="H293" s="92"/>
      <c r="I293" s="92"/>
      <c r="J293" s="92"/>
    </row>
    <row r="294" spans="6:10" customFormat="1" ht="15" x14ac:dyDescent="0.25">
      <c r="F294" s="92"/>
      <c r="G294" s="92"/>
      <c r="H294" s="92"/>
      <c r="I294" s="92"/>
      <c r="J294" s="92"/>
    </row>
    <row r="295" spans="6:10" customFormat="1" ht="15" x14ac:dyDescent="0.25">
      <c r="F295" s="92"/>
      <c r="G295" s="92"/>
      <c r="H295" s="92"/>
      <c r="I295" s="92"/>
      <c r="J295" s="92"/>
    </row>
    <row r="296" spans="6:10" customFormat="1" ht="15" x14ac:dyDescent="0.25">
      <c r="F296" s="92"/>
      <c r="G296" s="92"/>
      <c r="H296" s="92"/>
      <c r="I296" s="92"/>
      <c r="J296" s="92"/>
    </row>
    <row r="297" spans="6:10" customFormat="1" ht="15" x14ac:dyDescent="0.25">
      <c r="F297" s="92"/>
      <c r="G297" s="92"/>
      <c r="H297" s="92"/>
      <c r="I297" s="92"/>
      <c r="J297" s="92"/>
    </row>
    <row r="298" spans="6:10" customFormat="1" ht="15" x14ac:dyDescent="0.25">
      <c r="F298" s="92"/>
      <c r="G298" s="92"/>
      <c r="H298" s="92"/>
      <c r="I298" s="92"/>
      <c r="J298" s="92"/>
    </row>
    <row r="299" spans="6:10" customFormat="1" ht="15" x14ac:dyDescent="0.25">
      <c r="F299" s="92"/>
      <c r="G299" s="92"/>
      <c r="H299" s="92"/>
      <c r="I299" s="92"/>
      <c r="J299" s="92"/>
    </row>
    <row r="300" spans="6:10" customFormat="1" ht="15" x14ac:dyDescent="0.25">
      <c r="F300" s="92"/>
      <c r="G300" s="92"/>
      <c r="H300" s="92"/>
      <c r="I300" s="92"/>
      <c r="J300" s="92"/>
    </row>
    <row r="301" spans="6:10" customFormat="1" ht="15" x14ac:dyDescent="0.25">
      <c r="F301" s="92"/>
      <c r="G301" s="92"/>
      <c r="H301" s="92"/>
      <c r="I301" s="92"/>
      <c r="J301" s="92"/>
    </row>
    <row r="302" spans="6:10" customFormat="1" ht="15" x14ac:dyDescent="0.25">
      <c r="F302" s="92"/>
      <c r="G302" s="92"/>
      <c r="H302" s="92"/>
      <c r="I302" s="92"/>
      <c r="J302" s="92"/>
    </row>
    <row r="303" spans="6:10" customFormat="1" ht="15" x14ac:dyDescent="0.25">
      <c r="F303" s="92"/>
      <c r="G303" s="92"/>
      <c r="H303" s="92"/>
      <c r="I303" s="92"/>
      <c r="J303" s="92"/>
    </row>
    <row r="304" spans="6:10" customFormat="1" ht="15" x14ac:dyDescent="0.25">
      <c r="F304" s="92"/>
      <c r="G304" s="92"/>
      <c r="H304" s="92"/>
      <c r="I304" s="92"/>
      <c r="J304" s="92"/>
    </row>
    <row r="305" spans="6:10" customFormat="1" ht="15" x14ac:dyDescent="0.25">
      <c r="F305" s="92"/>
      <c r="G305" s="92"/>
      <c r="H305" s="92"/>
      <c r="I305" s="92"/>
      <c r="J305" s="92"/>
    </row>
    <row r="306" spans="6:10" customFormat="1" ht="15" x14ac:dyDescent="0.25">
      <c r="F306" s="92"/>
      <c r="G306" s="92"/>
      <c r="H306" s="92"/>
      <c r="I306" s="92"/>
      <c r="J306" s="92"/>
    </row>
    <row r="307" spans="6:10" customFormat="1" ht="15" x14ac:dyDescent="0.25">
      <c r="F307" s="92"/>
      <c r="G307" s="92"/>
      <c r="H307" s="92"/>
      <c r="I307" s="92"/>
      <c r="J307" s="92"/>
    </row>
    <row r="308" spans="6:10" customFormat="1" ht="15" x14ac:dyDescent="0.25">
      <c r="F308" s="92"/>
      <c r="G308" s="92"/>
      <c r="H308" s="92"/>
      <c r="I308" s="92"/>
      <c r="J308" s="92"/>
    </row>
    <row r="309" spans="6:10" customFormat="1" ht="15" x14ac:dyDescent="0.25">
      <c r="F309" s="92"/>
      <c r="G309" s="92"/>
      <c r="H309" s="92"/>
      <c r="I309" s="92"/>
      <c r="J309" s="92"/>
    </row>
    <row r="310" spans="6:10" customFormat="1" ht="15" x14ac:dyDescent="0.25">
      <c r="F310" s="92"/>
      <c r="G310" s="92"/>
      <c r="H310" s="92"/>
      <c r="I310" s="92"/>
      <c r="J310" s="92"/>
    </row>
    <row r="311" spans="6:10" customFormat="1" ht="15" x14ac:dyDescent="0.25">
      <c r="F311" s="92"/>
      <c r="G311" s="92"/>
      <c r="H311" s="92"/>
      <c r="I311" s="92"/>
      <c r="J311" s="92"/>
    </row>
    <row r="312" spans="6:10" customFormat="1" ht="15" x14ac:dyDescent="0.25">
      <c r="F312" s="92"/>
      <c r="G312" s="92"/>
      <c r="H312" s="92"/>
      <c r="I312" s="92"/>
      <c r="J312" s="92"/>
    </row>
    <row r="313" spans="6:10" customFormat="1" ht="15" x14ac:dyDescent="0.25">
      <c r="F313" s="92"/>
      <c r="G313" s="92"/>
      <c r="H313" s="92"/>
      <c r="I313" s="92"/>
      <c r="J313" s="92"/>
    </row>
    <row r="314" spans="6:10" customFormat="1" ht="15" x14ac:dyDescent="0.25">
      <c r="F314" s="92"/>
      <c r="G314" s="92"/>
      <c r="H314" s="92"/>
      <c r="I314" s="92"/>
      <c r="J314" s="92"/>
    </row>
    <row r="315" spans="6:10" customFormat="1" ht="15" x14ac:dyDescent="0.25">
      <c r="F315" s="92"/>
      <c r="G315" s="92"/>
      <c r="H315" s="92"/>
      <c r="I315" s="92"/>
      <c r="J315" s="92"/>
    </row>
    <row r="316" spans="6:10" customFormat="1" ht="15" x14ac:dyDescent="0.25">
      <c r="F316" s="92"/>
      <c r="G316" s="92"/>
      <c r="H316" s="92"/>
      <c r="I316" s="92"/>
      <c r="J316" s="92"/>
    </row>
    <row r="317" spans="6:10" customFormat="1" ht="15" x14ac:dyDescent="0.25">
      <c r="F317" s="92"/>
      <c r="G317" s="92"/>
      <c r="H317" s="92"/>
      <c r="I317" s="92"/>
      <c r="J317" s="92"/>
    </row>
    <row r="318" spans="6:10" customFormat="1" ht="15" x14ac:dyDescent="0.25">
      <c r="F318" s="92"/>
      <c r="G318" s="92"/>
      <c r="H318" s="92"/>
      <c r="I318" s="92"/>
      <c r="J318" s="92"/>
    </row>
    <row r="319" spans="6:10" customFormat="1" ht="15" x14ac:dyDescent="0.25">
      <c r="F319" s="92"/>
      <c r="G319" s="92"/>
      <c r="H319" s="92"/>
      <c r="I319" s="92"/>
      <c r="J319" s="92"/>
    </row>
    <row r="320" spans="6:10" customFormat="1" ht="15" x14ac:dyDescent="0.25">
      <c r="F320" s="92"/>
      <c r="G320" s="92"/>
      <c r="H320" s="92"/>
      <c r="I320" s="92"/>
      <c r="J320" s="92"/>
    </row>
    <row r="321" spans="6:10" customFormat="1" ht="15" x14ac:dyDescent="0.25">
      <c r="F321" s="92"/>
      <c r="G321" s="92"/>
      <c r="H321" s="92"/>
      <c r="I321" s="92"/>
      <c r="J321" s="92"/>
    </row>
    <row r="322" spans="6:10" customFormat="1" ht="15" x14ac:dyDescent="0.25">
      <c r="F322" s="92"/>
      <c r="G322" s="92"/>
      <c r="H322" s="92"/>
      <c r="I322" s="92"/>
      <c r="J322" s="92"/>
    </row>
    <row r="323" spans="6:10" customFormat="1" ht="15" x14ac:dyDescent="0.25">
      <c r="F323" s="92"/>
      <c r="G323" s="92"/>
      <c r="H323" s="92"/>
      <c r="I323" s="92"/>
      <c r="J323" s="92"/>
    </row>
    <row r="324" spans="6:10" customFormat="1" ht="15" x14ac:dyDescent="0.25">
      <c r="F324" s="92"/>
      <c r="G324" s="92"/>
      <c r="H324" s="92"/>
      <c r="I324" s="92"/>
      <c r="J324" s="92"/>
    </row>
    <row r="325" spans="6:10" customFormat="1" ht="15" x14ac:dyDescent="0.25">
      <c r="F325" s="92"/>
      <c r="G325" s="92"/>
      <c r="H325" s="92"/>
      <c r="I325" s="92"/>
      <c r="J325" s="92"/>
    </row>
    <row r="326" spans="6:10" customFormat="1" ht="15" x14ac:dyDescent="0.25">
      <c r="F326" s="92"/>
      <c r="G326" s="92"/>
      <c r="H326" s="92"/>
      <c r="I326" s="92"/>
      <c r="J326" s="92"/>
    </row>
    <row r="327" spans="6:10" customFormat="1" ht="15" x14ac:dyDescent="0.25">
      <c r="F327" s="92"/>
      <c r="G327" s="92"/>
      <c r="H327" s="92"/>
      <c r="I327" s="92"/>
      <c r="J327" s="92"/>
    </row>
    <row r="328" spans="6:10" customFormat="1" ht="15" x14ac:dyDescent="0.25">
      <c r="F328" s="92"/>
      <c r="G328" s="92"/>
      <c r="H328" s="92"/>
      <c r="I328" s="92"/>
      <c r="J328" s="92"/>
    </row>
    <row r="329" spans="6:10" customFormat="1" ht="15" x14ac:dyDescent="0.25">
      <c r="F329" s="92"/>
      <c r="G329" s="92"/>
      <c r="H329" s="92"/>
      <c r="I329" s="92"/>
      <c r="J329" s="92"/>
    </row>
    <row r="330" spans="6:10" customFormat="1" ht="15" x14ac:dyDescent="0.25">
      <c r="F330" s="92"/>
      <c r="G330" s="92"/>
      <c r="H330" s="92"/>
      <c r="I330" s="92"/>
      <c r="J330" s="92"/>
    </row>
    <row r="331" spans="6:10" customFormat="1" ht="15" x14ac:dyDescent="0.25">
      <c r="F331" s="92"/>
      <c r="G331" s="92"/>
      <c r="H331" s="92"/>
      <c r="I331" s="92"/>
      <c r="J331" s="92"/>
    </row>
    <row r="332" spans="6:10" customFormat="1" ht="15" x14ac:dyDescent="0.25">
      <c r="F332" s="92"/>
      <c r="G332" s="92"/>
      <c r="H332" s="92"/>
      <c r="I332" s="92"/>
      <c r="J332" s="92"/>
    </row>
    <row r="333" spans="6:10" customFormat="1" ht="15" x14ac:dyDescent="0.25">
      <c r="F333" s="92"/>
      <c r="G333" s="92"/>
      <c r="H333" s="92"/>
      <c r="I333" s="92"/>
      <c r="J333" s="92"/>
    </row>
    <row r="334" spans="6:10" customFormat="1" ht="15" x14ac:dyDescent="0.25">
      <c r="F334" s="92"/>
      <c r="G334" s="92"/>
      <c r="H334" s="92"/>
      <c r="I334" s="92"/>
      <c r="J334" s="92"/>
    </row>
    <row r="335" spans="6:10" customFormat="1" ht="15" x14ac:dyDescent="0.25">
      <c r="F335" s="92"/>
      <c r="G335" s="92"/>
      <c r="H335" s="92"/>
      <c r="I335" s="92"/>
      <c r="J335" s="92"/>
    </row>
    <row r="336" spans="6:10" customFormat="1" ht="15" x14ac:dyDescent="0.25">
      <c r="F336" s="92"/>
      <c r="G336" s="92"/>
      <c r="H336" s="92"/>
      <c r="I336" s="92"/>
      <c r="J336" s="92"/>
    </row>
    <row r="337" spans="6:10" customFormat="1" ht="15" x14ac:dyDescent="0.25">
      <c r="F337" s="92"/>
      <c r="G337" s="92"/>
      <c r="H337" s="92"/>
      <c r="I337" s="92"/>
      <c r="J337" s="92"/>
    </row>
    <row r="338" spans="6:10" customFormat="1" ht="15" x14ac:dyDescent="0.25">
      <c r="F338" s="92"/>
      <c r="G338" s="92"/>
      <c r="H338" s="92"/>
      <c r="I338" s="92"/>
      <c r="J338" s="92"/>
    </row>
    <row r="339" spans="6:10" customFormat="1" ht="15" x14ac:dyDescent="0.25">
      <c r="F339" s="92"/>
      <c r="G339" s="92"/>
      <c r="H339" s="92"/>
      <c r="I339" s="92"/>
      <c r="J339" s="92"/>
    </row>
    <row r="340" spans="6:10" customFormat="1" ht="15" x14ac:dyDescent="0.25">
      <c r="F340" s="92"/>
      <c r="G340" s="92"/>
      <c r="H340" s="92"/>
      <c r="I340" s="92"/>
      <c r="J340" s="92"/>
    </row>
    <row r="341" spans="6:10" customFormat="1" ht="15" x14ac:dyDescent="0.25">
      <c r="F341" s="92"/>
      <c r="G341" s="92"/>
      <c r="H341" s="92"/>
      <c r="I341" s="92"/>
      <c r="J341" s="92"/>
    </row>
    <row r="342" spans="6:10" customFormat="1" ht="15" x14ac:dyDescent="0.25">
      <c r="F342" s="92"/>
      <c r="G342" s="92"/>
      <c r="H342" s="92"/>
      <c r="I342" s="92"/>
      <c r="J342" s="92"/>
    </row>
    <row r="343" spans="6:10" customFormat="1" ht="15" x14ac:dyDescent="0.25">
      <c r="F343" s="92"/>
      <c r="G343" s="92"/>
      <c r="H343" s="92"/>
      <c r="I343" s="92"/>
      <c r="J343" s="92"/>
    </row>
    <row r="344" spans="6:10" customFormat="1" ht="15" x14ac:dyDescent="0.25">
      <c r="F344" s="92"/>
      <c r="G344" s="92"/>
      <c r="H344" s="92"/>
      <c r="I344" s="92"/>
      <c r="J344" s="92"/>
    </row>
    <row r="345" spans="6:10" customFormat="1" ht="15" x14ac:dyDescent="0.25">
      <c r="F345" s="92"/>
      <c r="G345" s="92"/>
      <c r="H345" s="92"/>
      <c r="I345" s="92"/>
      <c r="J345" s="92"/>
    </row>
    <row r="346" spans="6:10" customFormat="1" ht="15" x14ac:dyDescent="0.25">
      <c r="F346" s="92"/>
      <c r="G346" s="92"/>
      <c r="H346" s="92"/>
      <c r="I346" s="92"/>
      <c r="J346" s="92"/>
    </row>
    <row r="347" spans="6:10" customFormat="1" ht="15" x14ac:dyDescent="0.25">
      <c r="F347" s="92"/>
      <c r="G347" s="92"/>
      <c r="H347" s="92"/>
      <c r="I347" s="92"/>
      <c r="J347" s="92"/>
    </row>
    <row r="348" spans="6:10" customFormat="1" ht="15" x14ac:dyDescent="0.25">
      <c r="F348" s="92"/>
      <c r="G348" s="92"/>
      <c r="H348" s="92"/>
      <c r="I348" s="92"/>
      <c r="J348" s="92"/>
    </row>
    <row r="349" spans="6:10" customFormat="1" ht="15" x14ac:dyDescent="0.25">
      <c r="F349" s="92"/>
      <c r="G349" s="92"/>
      <c r="H349" s="92"/>
      <c r="I349" s="92"/>
      <c r="J349" s="92"/>
    </row>
    <row r="350" spans="6:10" customFormat="1" ht="15" x14ac:dyDescent="0.25">
      <c r="F350" s="92"/>
      <c r="G350" s="92"/>
      <c r="H350" s="92"/>
      <c r="I350" s="92"/>
      <c r="J350" s="92"/>
    </row>
    <row r="351" spans="6:10" customFormat="1" ht="15" x14ac:dyDescent="0.25">
      <c r="F351" s="92"/>
      <c r="G351" s="92"/>
      <c r="H351" s="92"/>
      <c r="I351" s="92"/>
      <c r="J351" s="92"/>
    </row>
    <row r="352" spans="6:10" customFormat="1" ht="15" x14ac:dyDescent="0.25">
      <c r="F352" s="92"/>
      <c r="G352" s="92"/>
      <c r="H352" s="92"/>
      <c r="I352" s="92"/>
      <c r="J352" s="92"/>
    </row>
    <row r="353" spans="6:10" customFormat="1" ht="15" x14ac:dyDescent="0.25">
      <c r="F353" s="92"/>
      <c r="G353" s="92"/>
      <c r="H353" s="92"/>
      <c r="I353" s="92"/>
      <c r="J353" s="92"/>
    </row>
    <row r="354" spans="6:10" customFormat="1" ht="15" x14ac:dyDescent="0.25">
      <c r="F354" s="92"/>
      <c r="G354" s="92"/>
      <c r="H354" s="92"/>
      <c r="I354" s="92"/>
      <c r="J354" s="92"/>
    </row>
    <row r="355" spans="6:10" customFormat="1" ht="15" x14ac:dyDescent="0.25">
      <c r="F355" s="92"/>
      <c r="G355" s="92"/>
      <c r="H355" s="92"/>
      <c r="I355" s="92"/>
      <c r="J355" s="92"/>
    </row>
    <row r="356" spans="6:10" customFormat="1" ht="15" x14ac:dyDescent="0.25">
      <c r="F356" s="92"/>
      <c r="G356" s="92"/>
      <c r="H356" s="92"/>
      <c r="I356" s="92"/>
      <c r="J356" s="92"/>
    </row>
    <row r="357" spans="6:10" customFormat="1" ht="15" x14ac:dyDescent="0.25">
      <c r="F357" s="92"/>
      <c r="G357" s="92"/>
      <c r="H357" s="92"/>
      <c r="I357" s="92"/>
      <c r="J357" s="92"/>
    </row>
    <row r="358" spans="6:10" customFormat="1" ht="15" x14ac:dyDescent="0.25">
      <c r="F358" s="92"/>
      <c r="G358" s="92"/>
      <c r="H358" s="92"/>
      <c r="I358" s="92"/>
      <c r="J358" s="92"/>
    </row>
    <row r="359" spans="6:10" customFormat="1" ht="15" x14ac:dyDescent="0.25">
      <c r="F359" s="92"/>
      <c r="G359" s="92"/>
      <c r="H359" s="92"/>
      <c r="I359" s="92"/>
      <c r="J359" s="92"/>
    </row>
    <row r="360" spans="6:10" customFormat="1" ht="15" x14ac:dyDescent="0.25">
      <c r="F360" s="92"/>
      <c r="G360" s="92"/>
      <c r="H360" s="92"/>
      <c r="I360" s="92"/>
      <c r="J360" s="92"/>
    </row>
    <row r="361" spans="6:10" customFormat="1" ht="15" x14ac:dyDescent="0.25">
      <c r="F361" s="92"/>
      <c r="G361" s="92"/>
      <c r="H361" s="92"/>
      <c r="I361" s="92"/>
      <c r="J361" s="92"/>
    </row>
    <row r="362" spans="6:10" customFormat="1" ht="15" x14ac:dyDescent="0.25">
      <c r="F362" s="92"/>
      <c r="G362" s="92"/>
      <c r="H362" s="92"/>
      <c r="I362" s="92"/>
      <c r="J362" s="92"/>
    </row>
    <row r="363" spans="6:10" customFormat="1" ht="15" x14ac:dyDescent="0.25">
      <c r="F363" s="92"/>
      <c r="G363" s="92"/>
      <c r="H363" s="92"/>
      <c r="I363" s="92"/>
      <c r="J363" s="92"/>
    </row>
    <row r="364" spans="6:10" customFormat="1" ht="15" x14ac:dyDescent="0.25">
      <c r="F364" s="92"/>
      <c r="G364" s="92"/>
      <c r="H364" s="92"/>
      <c r="I364" s="92"/>
      <c r="J364" s="92"/>
    </row>
    <row r="365" spans="6:10" customFormat="1" ht="15" x14ac:dyDescent="0.25">
      <c r="F365" s="92"/>
      <c r="G365" s="92"/>
      <c r="H365" s="92"/>
      <c r="I365" s="92"/>
      <c r="J365" s="92"/>
    </row>
    <row r="366" spans="6:10" customFormat="1" ht="15" x14ac:dyDescent="0.25">
      <c r="F366" s="92"/>
      <c r="G366" s="92"/>
      <c r="H366" s="92"/>
      <c r="I366" s="92"/>
      <c r="J366" s="92"/>
    </row>
    <row r="367" spans="6:10" customFormat="1" ht="15" x14ac:dyDescent="0.25">
      <c r="F367" s="92"/>
      <c r="G367" s="92"/>
      <c r="H367" s="92"/>
      <c r="I367" s="92"/>
      <c r="J367" s="92"/>
    </row>
    <row r="368" spans="6:10" customFormat="1" ht="15" x14ac:dyDescent="0.25">
      <c r="F368" s="92"/>
      <c r="G368" s="92"/>
      <c r="H368" s="92"/>
      <c r="I368" s="92"/>
      <c r="J368" s="92"/>
    </row>
    <row r="369" spans="1:15" customFormat="1" ht="15" x14ac:dyDescent="0.25">
      <c r="F369" s="92"/>
      <c r="G369" s="92"/>
      <c r="H369" s="92"/>
      <c r="I369" s="92"/>
      <c r="J369" s="92"/>
    </row>
    <row r="370" spans="1:15" customFormat="1" ht="15" x14ac:dyDescent="0.25">
      <c r="F370" s="92"/>
      <c r="G370" s="92"/>
      <c r="H370" s="92"/>
      <c r="I370" s="92"/>
      <c r="J370" s="92"/>
    </row>
    <row r="371" spans="1:15" customFormat="1" ht="15" x14ac:dyDescent="0.25">
      <c r="F371" s="92"/>
      <c r="G371" s="92"/>
      <c r="H371" s="92"/>
      <c r="I371" s="92"/>
      <c r="J371" s="92"/>
    </row>
    <row r="372" spans="1:15" customFormat="1" ht="15" x14ac:dyDescent="0.25">
      <c r="F372" s="92"/>
      <c r="G372" s="92"/>
      <c r="H372" s="92"/>
      <c r="I372" s="92"/>
      <c r="J372" s="92"/>
    </row>
    <row r="373" spans="1:15" customFormat="1" ht="15" x14ac:dyDescent="0.25">
      <c r="F373" s="92"/>
      <c r="G373" s="92"/>
      <c r="H373" s="92"/>
      <c r="I373" s="92"/>
      <c r="J373" s="92"/>
    </row>
    <row r="374" spans="1:15" s="67" customFormat="1" ht="15" x14ac:dyDescent="0.25">
      <c r="A374"/>
      <c r="B374"/>
      <c r="C374"/>
      <c r="D374"/>
      <c r="E374"/>
      <c r="F374" s="92"/>
      <c r="G374" s="92"/>
      <c r="H374" s="92"/>
      <c r="I374" s="92"/>
      <c r="J374" s="92"/>
      <c r="K374" s="79"/>
      <c r="L374" s="79"/>
      <c r="M374" s="79"/>
      <c r="N374" s="79"/>
      <c r="O374" s="79"/>
    </row>
    <row r="375" spans="1:15" s="67" customFormat="1" ht="15" x14ac:dyDescent="0.25">
      <c r="A375" s="79"/>
      <c r="B375" s="79"/>
      <c r="C375" s="79"/>
      <c r="D375" s="79"/>
      <c r="E375" s="79"/>
      <c r="F375" s="80"/>
      <c r="G375" s="80"/>
      <c r="H375" s="80"/>
      <c r="I375" s="80"/>
      <c r="J375" s="80"/>
      <c r="K375" s="79"/>
      <c r="L375" s="79"/>
      <c r="M375" s="79"/>
      <c r="N375" s="79"/>
      <c r="O375" s="79"/>
    </row>
    <row r="376" spans="1:15" s="67" customFormat="1" ht="15" x14ac:dyDescent="0.25">
      <c r="A376" s="79"/>
      <c r="B376" s="79"/>
      <c r="C376" s="79"/>
      <c r="D376" s="79"/>
      <c r="E376" s="79"/>
      <c r="F376" s="80"/>
      <c r="G376" s="80"/>
      <c r="H376" s="80"/>
      <c r="I376" s="80"/>
      <c r="J376" s="80"/>
      <c r="K376" s="79"/>
      <c r="L376" s="79"/>
      <c r="M376" s="79"/>
      <c r="N376" s="79"/>
      <c r="O376" s="79"/>
    </row>
    <row r="377" spans="1:15" s="67" customFormat="1" ht="15" x14ac:dyDescent="0.25">
      <c r="A377" s="79"/>
      <c r="B377" s="79"/>
      <c r="C377" s="79"/>
      <c r="D377" s="79"/>
      <c r="E377" s="79"/>
      <c r="F377" s="80"/>
      <c r="G377" s="80"/>
      <c r="H377" s="80"/>
      <c r="I377" s="80"/>
      <c r="J377" s="80"/>
      <c r="K377" s="79"/>
      <c r="L377" s="79"/>
      <c r="M377" s="79"/>
      <c r="N377" s="79"/>
      <c r="O377" s="79"/>
    </row>
    <row r="378" spans="1:15" s="67" customFormat="1" ht="15" x14ac:dyDescent="0.25">
      <c r="A378" s="79"/>
      <c r="B378" s="79"/>
      <c r="C378" s="79"/>
      <c r="D378" s="79"/>
      <c r="E378" s="79"/>
      <c r="F378" s="80"/>
      <c r="G378" s="80"/>
      <c r="H378" s="80"/>
      <c r="I378" s="80"/>
      <c r="J378" s="80"/>
      <c r="K378" s="79"/>
      <c r="L378" s="79"/>
      <c r="M378" s="79"/>
      <c r="N378" s="79"/>
      <c r="O378" s="79"/>
    </row>
    <row r="379" spans="1:15" s="67" customFormat="1" ht="15" x14ac:dyDescent="0.25">
      <c r="A379" s="79"/>
      <c r="B379" s="79"/>
      <c r="C379" s="79"/>
      <c r="D379" s="79"/>
      <c r="E379" s="79"/>
      <c r="F379" s="80"/>
      <c r="G379" s="80"/>
      <c r="H379" s="80"/>
      <c r="I379" s="80"/>
      <c r="J379" s="80"/>
      <c r="K379" s="79"/>
      <c r="L379" s="79"/>
      <c r="M379" s="79"/>
      <c r="N379" s="79"/>
      <c r="O379" s="79"/>
    </row>
    <row r="380" spans="1:15" s="67" customFormat="1" ht="15" x14ac:dyDescent="0.25">
      <c r="A380" s="79"/>
      <c r="B380" s="79"/>
      <c r="C380" s="79"/>
      <c r="D380" s="79"/>
      <c r="E380" s="79"/>
      <c r="F380" s="80"/>
      <c r="G380" s="80"/>
      <c r="H380" s="80"/>
      <c r="I380" s="80"/>
      <c r="J380" s="80"/>
      <c r="K380" s="79"/>
      <c r="L380" s="79"/>
      <c r="M380" s="79"/>
      <c r="N380" s="79"/>
      <c r="O380" s="79"/>
    </row>
    <row r="381" spans="1:15" s="67" customFormat="1" ht="15" x14ac:dyDescent="0.25">
      <c r="A381" s="79"/>
      <c r="B381" s="79"/>
      <c r="C381" s="79"/>
      <c r="D381" s="79"/>
      <c r="E381" s="79"/>
      <c r="F381" s="80"/>
      <c r="G381" s="80"/>
      <c r="H381" s="80"/>
      <c r="I381" s="80"/>
      <c r="J381" s="80"/>
      <c r="K381" s="79"/>
      <c r="L381" s="79"/>
      <c r="M381" s="79"/>
      <c r="N381" s="79"/>
      <c r="O381" s="79"/>
    </row>
    <row r="382" spans="1:15" s="67" customFormat="1" ht="15" x14ac:dyDescent="0.25">
      <c r="A382" s="79"/>
      <c r="B382" s="79"/>
      <c r="C382" s="79"/>
      <c r="D382" s="79"/>
      <c r="E382" s="79"/>
      <c r="F382" s="80"/>
      <c r="G382" s="80"/>
      <c r="H382" s="80"/>
      <c r="I382" s="80"/>
      <c r="J382" s="80"/>
      <c r="K382" s="79"/>
      <c r="L382" s="79"/>
      <c r="M382" s="79"/>
      <c r="N382" s="79"/>
      <c r="O382" s="79"/>
    </row>
    <row r="383" spans="1:15" s="67" customFormat="1" ht="15" x14ac:dyDescent="0.25">
      <c r="A383" s="79"/>
      <c r="B383" s="79"/>
      <c r="C383" s="79"/>
      <c r="D383" s="79"/>
      <c r="E383" s="79"/>
      <c r="F383" s="80"/>
      <c r="G383" s="80"/>
      <c r="H383" s="80"/>
      <c r="I383" s="80"/>
      <c r="J383" s="80"/>
      <c r="K383" s="79"/>
      <c r="L383" s="79"/>
      <c r="M383" s="79"/>
      <c r="N383" s="79"/>
      <c r="O383" s="79"/>
    </row>
    <row r="384" spans="1:15" s="67" customFormat="1" ht="15" x14ac:dyDescent="0.25">
      <c r="A384" s="79"/>
      <c r="B384" s="79"/>
      <c r="C384" s="79"/>
      <c r="D384" s="79"/>
      <c r="E384" s="79"/>
      <c r="F384" s="80"/>
      <c r="G384" s="80"/>
      <c r="H384" s="80"/>
      <c r="I384" s="80"/>
      <c r="J384" s="80"/>
      <c r="K384" s="79"/>
      <c r="L384" s="79"/>
      <c r="M384" s="79"/>
      <c r="N384" s="79"/>
      <c r="O384" s="79"/>
    </row>
    <row r="385" spans="1:15" s="67" customFormat="1" ht="15" x14ac:dyDescent="0.25">
      <c r="A385" s="79"/>
      <c r="B385" s="79"/>
      <c r="C385" s="79"/>
      <c r="D385" s="79"/>
      <c r="E385" s="79"/>
      <c r="F385" s="80"/>
      <c r="G385" s="80"/>
      <c r="H385" s="80"/>
      <c r="I385" s="80"/>
      <c r="J385" s="80"/>
      <c r="K385" s="79"/>
      <c r="L385" s="79"/>
      <c r="M385" s="79"/>
      <c r="N385" s="79"/>
      <c r="O385" s="79"/>
    </row>
    <row r="386" spans="1:15" s="67" customFormat="1" ht="15" x14ac:dyDescent="0.25">
      <c r="A386" s="79"/>
      <c r="B386" s="79"/>
      <c r="C386" s="79"/>
      <c r="D386" s="79"/>
      <c r="E386" s="79"/>
      <c r="F386" s="80"/>
      <c r="G386" s="80"/>
      <c r="H386" s="80"/>
      <c r="I386" s="80"/>
      <c r="J386" s="80"/>
      <c r="K386" s="79"/>
      <c r="L386" s="79"/>
      <c r="M386" s="79"/>
      <c r="N386" s="79"/>
      <c r="O386" s="79"/>
    </row>
    <row r="387" spans="1:15" s="67" customFormat="1" ht="15" x14ac:dyDescent="0.25">
      <c r="A387" s="79"/>
      <c r="B387" s="79"/>
      <c r="C387" s="79"/>
      <c r="D387" s="79"/>
      <c r="E387" s="79"/>
      <c r="F387" s="80"/>
      <c r="G387" s="80"/>
      <c r="H387" s="80"/>
      <c r="I387" s="80"/>
      <c r="J387" s="80"/>
      <c r="K387" s="79"/>
      <c r="L387" s="79"/>
      <c r="M387" s="79"/>
      <c r="N387" s="79"/>
      <c r="O387" s="79"/>
    </row>
    <row r="388" spans="1:15" s="67" customFormat="1" ht="15" x14ac:dyDescent="0.25">
      <c r="A388" s="79"/>
      <c r="B388" s="79"/>
      <c r="C388" s="79"/>
      <c r="D388" s="79"/>
      <c r="E388" s="79"/>
      <c r="F388" s="80"/>
      <c r="G388" s="80"/>
      <c r="H388" s="80"/>
      <c r="I388" s="80"/>
      <c r="J388" s="80"/>
      <c r="K388" s="79"/>
      <c r="L388" s="79"/>
      <c r="M388" s="79"/>
      <c r="N388" s="79"/>
      <c r="O388" s="79"/>
    </row>
    <row r="389" spans="1:15" s="67" customFormat="1" ht="15" x14ac:dyDescent="0.25">
      <c r="A389" s="79"/>
      <c r="B389" s="79"/>
      <c r="C389" s="79"/>
      <c r="D389" s="79"/>
      <c r="E389" s="79"/>
      <c r="F389" s="80"/>
      <c r="G389" s="80"/>
      <c r="H389" s="80"/>
      <c r="I389" s="80"/>
      <c r="J389" s="80"/>
      <c r="K389" s="79"/>
      <c r="L389" s="79"/>
      <c r="M389" s="79"/>
      <c r="N389" s="79"/>
      <c r="O389" s="79"/>
    </row>
    <row r="390" spans="1:15" s="67" customFormat="1" ht="15" x14ac:dyDescent="0.25">
      <c r="A390" s="79"/>
      <c r="B390" s="79"/>
      <c r="C390" s="79"/>
      <c r="D390" s="79"/>
      <c r="E390" s="79"/>
      <c r="F390" s="80"/>
      <c r="G390" s="80"/>
      <c r="H390" s="80"/>
      <c r="I390" s="80"/>
      <c r="J390" s="80"/>
      <c r="K390" s="79"/>
      <c r="L390" s="79"/>
      <c r="M390" s="79"/>
      <c r="N390" s="79"/>
      <c r="O390" s="79"/>
    </row>
    <row r="391" spans="1:15" s="67" customFormat="1" ht="15" x14ac:dyDescent="0.25">
      <c r="A391" s="79"/>
      <c r="B391" s="79"/>
      <c r="C391" s="79"/>
      <c r="D391" s="79"/>
      <c r="E391" s="79"/>
      <c r="F391" s="80"/>
      <c r="G391" s="80"/>
      <c r="H391" s="80"/>
      <c r="I391" s="80"/>
      <c r="J391" s="80"/>
      <c r="K391" s="79"/>
      <c r="L391" s="79"/>
      <c r="M391" s="79"/>
      <c r="N391" s="79"/>
      <c r="O391" s="79"/>
    </row>
    <row r="392" spans="1:15" s="67" customFormat="1" ht="15" x14ac:dyDescent="0.25">
      <c r="A392" s="79"/>
      <c r="B392" s="79"/>
      <c r="C392" s="79"/>
      <c r="D392" s="79"/>
      <c r="E392" s="79"/>
      <c r="F392" s="80"/>
      <c r="G392" s="80"/>
      <c r="H392" s="80"/>
      <c r="I392" s="80"/>
      <c r="J392" s="80"/>
      <c r="K392" s="79"/>
      <c r="L392" s="79"/>
      <c r="M392" s="79"/>
      <c r="N392" s="79"/>
      <c r="O392" s="79"/>
    </row>
    <row r="393" spans="1:15" s="67" customFormat="1" ht="15" x14ac:dyDescent="0.25">
      <c r="A393" s="79"/>
      <c r="B393" s="79"/>
      <c r="C393" s="79"/>
      <c r="D393" s="79"/>
      <c r="E393" s="79"/>
      <c r="F393" s="80"/>
      <c r="G393" s="80"/>
      <c r="H393" s="80"/>
      <c r="I393" s="80"/>
      <c r="J393" s="80"/>
      <c r="K393" s="79"/>
      <c r="L393" s="79"/>
      <c r="M393" s="79"/>
      <c r="N393" s="79"/>
      <c r="O393" s="79"/>
    </row>
    <row r="394" spans="1:15" s="67" customFormat="1" ht="15" x14ac:dyDescent="0.25">
      <c r="A394" s="79"/>
      <c r="B394" s="79"/>
      <c r="C394" s="79"/>
      <c r="D394" s="79"/>
      <c r="E394" s="79"/>
      <c r="F394" s="80"/>
      <c r="G394" s="80"/>
      <c r="H394" s="80"/>
      <c r="I394" s="80"/>
      <c r="J394" s="80"/>
      <c r="K394" s="79"/>
      <c r="L394" s="79"/>
      <c r="M394" s="79"/>
      <c r="N394" s="79"/>
      <c r="O394" s="79"/>
    </row>
    <row r="395" spans="1:15" s="67" customFormat="1" ht="15" x14ac:dyDescent="0.25">
      <c r="A395" s="79"/>
      <c r="B395" s="79"/>
      <c r="C395" s="79"/>
      <c r="D395" s="79"/>
      <c r="E395" s="79"/>
      <c r="F395" s="80"/>
      <c r="G395" s="80"/>
      <c r="H395" s="80"/>
      <c r="I395" s="80"/>
      <c r="J395" s="80"/>
      <c r="K395" s="79"/>
      <c r="L395" s="79"/>
      <c r="M395" s="79"/>
      <c r="N395" s="79"/>
      <c r="O395" s="79"/>
    </row>
    <row r="396" spans="1:15" s="67" customFormat="1" ht="15" x14ac:dyDescent="0.25">
      <c r="A396" s="79"/>
      <c r="B396" s="79"/>
      <c r="C396" s="79"/>
      <c r="D396" s="79"/>
      <c r="E396" s="79"/>
      <c r="F396" s="80"/>
      <c r="G396" s="80"/>
      <c r="H396" s="80"/>
      <c r="I396" s="80"/>
      <c r="J396" s="80"/>
      <c r="K396" s="79"/>
      <c r="L396" s="79"/>
      <c r="M396" s="79"/>
      <c r="N396" s="79"/>
      <c r="O396" s="79"/>
    </row>
    <row r="397" spans="1:15" s="67" customFormat="1" ht="15" x14ac:dyDescent="0.25">
      <c r="A397" s="79"/>
      <c r="B397" s="79"/>
      <c r="C397" s="79"/>
      <c r="D397" s="79"/>
      <c r="E397" s="79"/>
      <c r="F397" s="80"/>
      <c r="G397" s="80"/>
      <c r="H397" s="80"/>
      <c r="I397" s="80"/>
      <c r="J397" s="80"/>
      <c r="K397" s="79"/>
      <c r="L397" s="79"/>
      <c r="M397" s="79"/>
      <c r="N397" s="79"/>
      <c r="O397" s="79"/>
    </row>
    <row r="398" spans="1:15" s="67" customFormat="1" ht="15" x14ac:dyDescent="0.25">
      <c r="A398" s="79"/>
      <c r="B398" s="79"/>
      <c r="C398" s="79"/>
      <c r="D398" s="79"/>
      <c r="E398" s="79"/>
      <c r="F398" s="80"/>
      <c r="G398" s="80"/>
      <c r="H398" s="80"/>
      <c r="I398" s="80"/>
      <c r="J398" s="80"/>
      <c r="K398" s="79"/>
      <c r="L398" s="79"/>
      <c r="M398" s="79"/>
      <c r="N398" s="79"/>
      <c r="O398" s="79"/>
    </row>
    <row r="399" spans="1:15" s="67" customFormat="1" ht="15" x14ac:dyDescent="0.25">
      <c r="A399" s="79"/>
      <c r="B399" s="79"/>
      <c r="C399" s="79"/>
      <c r="D399" s="79"/>
      <c r="E399" s="79"/>
      <c r="F399" s="80"/>
      <c r="G399" s="80"/>
      <c r="H399" s="80"/>
      <c r="I399" s="80"/>
      <c r="J399" s="80"/>
      <c r="K399" s="79"/>
      <c r="L399" s="79"/>
      <c r="M399" s="79"/>
      <c r="N399" s="79"/>
      <c r="O399" s="79"/>
    </row>
    <row r="400" spans="1:15" s="67" customFormat="1" ht="15" x14ac:dyDescent="0.25">
      <c r="A400" s="79"/>
      <c r="B400" s="79"/>
      <c r="C400" s="79"/>
      <c r="D400" s="79"/>
      <c r="E400" s="79"/>
      <c r="F400" s="80"/>
      <c r="G400" s="80"/>
      <c r="H400" s="80"/>
      <c r="I400" s="80"/>
      <c r="J400" s="80"/>
      <c r="K400" s="79"/>
      <c r="L400" s="79"/>
      <c r="M400" s="79"/>
      <c r="N400" s="79"/>
      <c r="O400" s="79"/>
    </row>
    <row r="401" spans="1:15" s="67" customFormat="1" ht="15" x14ac:dyDescent="0.25">
      <c r="A401" s="79"/>
      <c r="B401" s="79"/>
      <c r="C401" s="79"/>
      <c r="D401" s="79"/>
      <c r="E401" s="79"/>
      <c r="F401" s="80"/>
      <c r="G401" s="80"/>
      <c r="H401" s="80"/>
      <c r="I401" s="80"/>
      <c r="J401" s="80"/>
      <c r="K401" s="79"/>
      <c r="L401" s="79"/>
      <c r="M401" s="79"/>
      <c r="N401" s="79"/>
      <c r="O401" s="79"/>
    </row>
    <row r="402" spans="1:15" s="67" customFormat="1" ht="15" x14ac:dyDescent="0.25">
      <c r="A402" s="79"/>
      <c r="B402" s="79"/>
      <c r="C402" s="79"/>
      <c r="D402" s="79"/>
      <c r="E402" s="79"/>
      <c r="F402" s="80"/>
      <c r="G402" s="80"/>
      <c r="H402" s="80"/>
      <c r="I402" s="80"/>
      <c r="J402" s="80"/>
      <c r="K402" s="79"/>
      <c r="L402" s="79"/>
      <c r="M402" s="79"/>
      <c r="N402" s="79"/>
      <c r="O402" s="79"/>
    </row>
    <row r="403" spans="1:15" x14ac:dyDescent="0.2">
      <c r="A403" s="79"/>
      <c r="B403" s="79"/>
      <c r="C403" s="79"/>
      <c r="D403" s="79"/>
      <c r="E403" s="79"/>
    </row>
  </sheetData>
  <autoFilter ref="A2:O2" xr:uid="{D79ADA21-84D3-4C6A-A76B-3096AF40B7CD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0EB8-6DD0-45BB-ABFE-38F3F1D1AB65}">
  <sheetPr codeName="Feuil2"/>
  <dimension ref="A1:H21"/>
  <sheetViews>
    <sheetView showGridLines="0" zoomScale="120" zoomScaleNormal="120" workbookViewId="0">
      <selection activeCell="J14" sqref="J14"/>
    </sheetView>
  </sheetViews>
  <sheetFormatPr baseColWidth="10" defaultColWidth="11.5703125" defaultRowHeight="12.75" x14ac:dyDescent="0.2"/>
  <cols>
    <col min="1" max="1" width="23.28515625" style="69" customWidth="1"/>
    <col min="2" max="2" width="29.140625" style="69" customWidth="1"/>
    <col min="3" max="3" width="21.28515625" style="69" bestFit="1" customWidth="1"/>
    <col min="4" max="16384" width="11.5703125" style="69"/>
  </cols>
  <sheetData>
    <row r="1" spans="1:8" s="78" customFormat="1" ht="83.25" customHeight="1" x14ac:dyDescent="0.2">
      <c r="A1" s="171" t="s">
        <v>162</v>
      </c>
      <c r="B1" s="171"/>
      <c r="C1" s="77"/>
    </row>
    <row r="3" spans="1:8" s="40" customFormat="1" x14ac:dyDescent="0.2">
      <c r="A3" s="172"/>
      <c r="B3" s="172"/>
      <c r="C3" s="172"/>
      <c r="D3" s="172"/>
      <c r="E3" s="172"/>
      <c r="F3" s="172"/>
      <c r="G3" s="172"/>
      <c r="H3" s="172"/>
    </row>
    <row r="4" spans="1:8" s="40" customFormat="1" x14ac:dyDescent="0.2">
      <c r="A4" s="172"/>
      <c r="B4" s="172"/>
      <c r="C4" s="172"/>
      <c r="D4" s="172"/>
      <c r="E4" s="172"/>
      <c r="F4" s="172"/>
      <c r="G4" s="172"/>
      <c r="H4" s="172"/>
    </row>
    <row r="5" spans="1:8" s="40" customFormat="1" x14ac:dyDescent="0.2">
      <c r="A5" s="172"/>
      <c r="B5" s="172"/>
      <c r="C5" s="172"/>
      <c r="D5" s="172"/>
      <c r="E5" s="172"/>
      <c r="F5" s="172"/>
      <c r="G5" s="172"/>
      <c r="H5" s="172"/>
    </row>
    <row r="6" spans="1:8" s="40" customFormat="1" x14ac:dyDescent="0.2">
      <c r="A6" s="172"/>
      <c r="B6" s="172"/>
      <c r="C6" s="172"/>
      <c r="D6" s="172"/>
      <c r="E6" s="172"/>
      <c r="F6" s="172"/>
      <c r="G6" s="172"/>
      <c r="H6" s="172"/>
    </row>
    <row r="8" spans="1:8" x14ac:dyDescent="0.2">
      <c r="B8" s="70" t="s">
        <v>23</v>
      </c>
      <c r="C8" s="71" t="s">
        <v>22</v>
      </c>
    </row>
    <row r="9" spans="1:8" ht="51" x14ac:dyDescent="0.2">
      <c r="A9" s="72" t="s">
        <v>28</v>
      </c>
      <c r="B9" s="73">
        <v>1.5261460859272232E-2</v>
      </c>
      <c r="C9" s="74">
        <v>1.8804457281120273E-2</v>
      </c>
    </row>
    <row r="10" spans="1:8" ht="51" x14ac:dyDescent="0.2">
      <c r="A10" s="72" t="s">
        <v>29</v>
      </c>
      <c r="B10" s="73">
        <v>2.1788026433814094E-2</v>
      </c>
      <c r="C10" s="74">
        <v>2.5356500724933489E-2</v>
      </c>
    </row>
    <row r="11" spans="1:8" x14ac:dyDescent="0.2">
      <c r="A11" s="75" t="s">
        <v>1</v>
      </c>
      <c r="B11" s="73">
        <v>1.4131635267697043E-2</v>
      </c>
      <c r="C11" s="74">
        <v>1.7704307395136398E-2</v>
      </c>
    </row>
    <row r="12" spans="1:8" x14ac:dyDescent="0.2">
      <c r="A12" s="75" t="s">
        <v>2</v>
      </c>
      <c r="B12" s="73">
        <v>0</v>
      </c>
      <c r="C12" s="74">
        <v>0</v>
      </c>
    </row>
    <row r="13" spans="1:8" x14ac:dyDescent="0.2">
      <c r="A13" s="75" t="s">
        <v>3</v>
      </c>
      <c r="B13" s="73">
        <v>1.4137353080005152E-2</v>
      </c>
      <c r="C13" s="74">
        <v>1.7707226993939451E-2</v>
      </c>
    </row>
    <row r="14" spans="1:8" x14ac:dyDescent="0.2">
      <c r="A14" s="75" t="s">
        <v>24</v>
      </c>
      <c r="B14" s="73">
        <v>1.9553874975650309E-2</v>
      </c>
      <c r="C14" s="74">
        <v>2.3095706163148006E-2</v>
      </c>
    </row>
    <row r="15" spans="1:8" x14ac:dyDescent="0.2">
      <c r="A15" s="83" t="s">
        <v>66</v>
      </c>
      <c r="B15" s="90">
        <v>1.4131635267697043E-2</v>
      </c>
      <c r="C15" s="90">
        <v>1.7704307395136398E-2</v>
      </c>
    </row>
    <row r="16" spans="1:8" x14ac:dyDescent="0.2">
      <c r="A16" s="83" t="s">
        <v>70</v>
      </c>
      <c r="B16" s="90">
        <v>0</v>
      </c>
      <c r="C16" s="90">
        <v>0</v>
      </c>
    </row>
    <row r="17" spans="1:3" x14ac:dyDescent="0.2">
      <c r="A17" s="75" t="s">
        <v>6</v>
      </c>
      <c r="B17" s="73">
        <v>1.4131635267697043E-2</v>
      </c>
      <c r="C17" s="74">
        <v>1.7704307395136398E-2</v>
      </c>
    </row>
    <row r="18" spans="1:3" x14ac:dyDescent="0.2">
      <c r="A18" s="76" t="s">
        <v>7</v>
      </c>
      <c r="B18" s="73">
        <v>1.4131635267697043E-2</v>
      </c>
      <c r="C18" s="74">
        <v>1.7704307395136398E-2</v>
      </c>
    </row>
    <row r="19" spans="1:3" x14ac:dyDescent="0.2">
      <c r="A19" s="76" t="s">
        <v>25</v>
      </c>
      <c r="B19" s="73">
        <v>0</v>
      </c>
      <c r="C19" s="74">
        <v>0</v>
      </c>
    </row>
    <row r="20" spans="1:3" x14ac:dyDescent="0.2">
      <c r="A20" s="76" t="s">
        <v>26</v>
      </c>
      <c r="B20" s="73">
        <v>0</v>
      </c>
      <c r="C20" s="74">
        <v>0</v>
      </c>
    </row>
    <row r="21" spans="1:3" x14ac:dyDescent="0.2">
      <c r="A21" s="76" t="s">
        <v>27</v>
      </c>
      <c r="B21" s="73">
        <v>2.6250945458577275E-2</v>
      </c>
      <c r="C21" s="74">
        <v>2.9915422782698504E-2</v>
      </c>
    </row>
  </sheetData>
  <mergeCells count="2">
    <mergeCell ref="A1:B1"/>
    <mergeCell ref="A3:H6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48E3D-00DF-4FC9-B14C-CDD37EDA56BA}">
  <dimension ref="A1:E62"/>
  <sheetViews>
    <sheetView showGridLines="0" zoomScaleNormal="100" workbookViewId="0">
      <selection activeCell="A62" sqref="A62"/>
    </sheetView>
  </sheetViews>
  <sheetFormatPr baseColWidth="10" defaultColWidth="11.5703125" defaultRowHeight="15" x14ac:dyDescent="0.25"/>
  <cols>
    <col min="1" max="1" width="48.7109375" style="135" customWidth="1"/>
    <col min="2" max="2" width="27" style="135" customWidth="1"/>
    <col min="3" max="3" width="24.7109375" style="135" customWidth="1"/>
    <col min="4" max="4" width="11.5703125" style="135"/>
    <col min="5" max="5" width="11.7109375" style="135" bestFit="1" customWidth="1"/>
    <col min="6" max="6" width="14.140625" style="127" bestFit="1" customWidth="1"/>
    <col min="7" max="16384" width="11.5703125" style="127"/>
  </cols>
  <sheetData>
    <row r="1" spans="1:5" ht="15.75" x14ac:dyDescent="0.25">
      <c r="A1" s="173" t="s">
        <v>96</v>
      </c>
      <c r="B1" s="174"/>
      <c r="C1" s="174"/>
      <c r="D1" s="143"/>
      <c r="E1" s="143"/>
    </row>
    <row r="2" spans="1:5" x14ac:dyDescent="0.25">
      <c r="A2" s="128" t="s">
        <v>97</v>
      </c>
      <c r="B2" s="127">
        <v>1</v>
      </c>
      <c r="C2" s="129"/>
      <c r="D2" s="129"/>
      <c r="E2" s="129"/>
    </row>
    <row r="3" spans="1:5" x14ac:dyDescent="0.25">
      <c r="A3" s="130" t="s">
        <v>38</v>
      </c>
      <c r="B3" s="131" t="str">
        <f>VLOOKUP($B$2,donnees_notification_MCO!$B$3:$AP$456,2,FALSE)</f>
        <v>établissement MCO</v>
      </c>
      <c r="C3" s="132"/>
      <c r="D3" s="129"/>
      <c r="E3" s="129"/>
    </row>
    <row r="4" spans="1:5" x14ac:dyDescent="0.25">
      <c r="A4" s="136" t="s">
        <v>107</v>
      </c>
      <c r="B4"/>
      <c r="C4"/>
    </row>
    <row r="5" spans="1:5" x14ac:dyDescent="0.25">
      <c r="A5" s="136"/>
      <c r="B5"/>
      <c r="C5"/>
    </row>
    <row r="6" spans="1:5" x14ac:dyDescent="0.25">
      <c r="A6" s="137" t="s">
        <v>149</v>
      </c>
      <c r="B6"/>
      <c r="C6"/>
    </row>
    <row r="7" spans="1:5" ht="15.75" thickBot="1" x14ac:dyDescent="0.3">
      <c r="A7" s="137"/>
      <c r="B7"/>
      <c r="C7"/>
    </row>
    <row r="8" spans="1:5" ht="15.75" thickBot="1" x14ac:dyDescent="0.3">
      <c r="A8" s="138" t="s">
        <v>98</v>
      </c>
      <c r="B8" s="139" t="str">
        <f>B3</f>
        <v>établissement MCO</v>
      </c>
      <c r="C8"/>
    </row>
    <row r="9" spans="1:5" ht="15.75" thickBot="1" x14ac:dyDescent="0.3">
      <c r="A9" s="140" t="s">
        <v>99</v>
      </c>
      <c r="B9" s="141">
        <f>B2</f>
        <v>1</v>
      </c>
      <c r="C9"/>
    </row>
    <row r="10" spans="1:5" ht="26.25" thickBot="1" x14ac:dyDescent="0.3">
      <c r="A10" s="140" t="s">
        <v>108</v>
      </c>
      <c r="B10" s="151">
        <f>SUM(B28,B45,B52,B59)</f>
        <v>245880780</v>
      </c>
      <c r="C10"/>
    </row>
    <row r="11" spans="1:5" x14ac:dyDescent="0.25">
      <c r="A11" s="136"/>
      <c r="B11"/>
      <c r="C11"/>
    </row>
    <row r="12" spans="1:5" x14ac:dyDescent="0.25">
      <c r="A12" s="136"/>
      <c r="B12"/>
      <c r="C12"/>
    </row>
    <row r="13" spans="1:5" ht="26.25" thickBot="1" x14ac:dyDescent="0.3">
      <c r="A13" s="169" t="s">
        <v>150</v>
      </c>
      <c r="B13"/>
      <c r="C13"/>
    </row>
    <row r="14" spans="1:5" ht="15.75" thickBot="1" x14ac:dyDescent="0.3">
      <c r="A14" s="137"/>
      <c r="B14"/>
      <c r="C14"/>
    </row>
    <row r="15" spans="1:5" ht="15.75" thickBot="1" x14ac:dyDescent="0.3">
      <c r="A15" s="138" t="s">
        <v>98</v>
      </c>
      <c r="B15" s="139" t="str">
        <f>B3</f>
        <v>établissement MCO</v>
      </c>
      <c r="C15"/>
    </row>
    <row r="16" spans="1:5" ht="15.75" thickBot="1" x14ac:dyDescent="0.3">
      <c r="A16" s="140" t="s">
        <v>99</v>
      </c>
      <c r="B16" s="141">
        <f>B2</f>
        <v>1</v>
      </c>
      <c r="C16"/>
    </row>
    <row r="17" spans="1:3" ht="51.75" thickBot="1" x14ac:dyDescent="0.3">
      <c r="A17" s="142" t="s">
        <v>101</v>
      </c>
      <c r="B17" s="149">
        <f>VLOOKUP($B$2,donnees_notification_MCO!$B$3:$AP$456,23,FALSE)</f>
        <v>12568385</v>
      </c>
      <c r="C17"/>
    </row>
    <row r="18" spans="1:3" x14ac:dyDescent="0.25">
      <c r="A18" s="137"/>
      <c r="B18"/>
      <c r="C18"/>
    </row>
    <row r="19" spans="1:3" x14ac:dyDescent="0.25">
      <c r="A19" s="136" t="s">
        <v>151</v>
      </c>
      <c r="B19"/>
      <c r="C19"/>
    </row>
    <row r="20" spans="1:3" x14ac:dyDescent="0.25">
      <c r="A20" s="136"/>
      <c r="B20"/>
      <c r="C20"/>
    </row>
    <row r="21" spans="1:3" x14ac:dyDescent="0.25">
      <c r="A21" s="136"/>
      <c r="B21"/>
      <c r="C21"/>
    </row>
    <row r="22" spans="1:3" x14ac:dyDescent="0.25">
      <c r="A22" s="136" t="s">
        <v>109</v>
      </c>
      <c r="B22"/>
      <c r="C22"/>
    </row>
    <row r="23" spans="1:3" x14ac:dyDescent="0.25">
      <c r="A23" s="136"/>
      <c r="B23"/>
      <c r="C23"/>
    </row>
    <row r="24" spans="1:3" x14ac:dyDescent="0.25">
      <c r="A24" s="136" t="s">
        <v>152</v>
      </c>
      <c r="B24"/>
      <c r="C24"/>
    </row>
    <row r="25" spans="1:3" ht="15.75" thickBot="1" x14ac:dyDescent="0.3">
      <c r="A25" s="144"/>
      <c r="B25"/>
      <c r="C25"/>
    </row>
    <row r="26" spans="1:3" x14ac:dyDescent="0.25">
      <c r="A26" s="175" t="s">
        <v>100</v>
      </c>
      <c r="B26" s="175" t="s">
        <v>110</v>
      </c>
      <c r="C26" s="145" t="s">
        <v>111</v>
      </c>
    </row>
    <row r="27" spans="1:3" ht="15.75" thickBot="1" x14ac:dyDescent="0.3">
      <c r="A27" s="176"/>
      <c r="B27" s="176"/>
      <c r="C27" s="141" t="s">
        <v>112</v>
      </c>
    </row>
    <row r="28" spans="1:3" ht="64.5" thickBot="1" x14ac:dyDescent="0.3">
      <c r="A28" s="142" t="s">
        <v>113</v>
      </c>
      <c r="B28" s="149">
        <f>SUM(B32:B35)</f>
        <v>244669830</v>
      </c>
      <c r="C28" s="148">
        <f>SUM(C32:C35)</f>
        <v>20154229</v>
      </c>
    </row>
    <row r="29" spans="1:3" x14ac:dyDescent="0.25">
      <c r="A29" s="144" t="s">
        <v>153</v>
      </c>
      <c r="B29"/>
      <c r="C29"/>
    </row>
    <row r="30" spans="1:3" x14ac:dyDescent="0.25">
      <c r="A30" s="144"/>
      <c r="B30"/>
      <c r="C30"/>
    </row>
    <row r="31" spans="1:3" ht="15.75" thickBot="1" x14ac:dyDescent="0.3">
      <c r="A31" s="144" t="s">
        <v>154</v>
      </c>
      <c r="B31"/>
      <c r="C31"/>
    </row>
    <row r="32" spans="1:3" ht="20.25" customHeight="1" x14ac:dyDescent="0.25">
      <c r="A32" s="177" t="s">
        <v>114</v>
      </c>
      <c r="B32" s="179">
        <f>SUM(VLOOKUP($B$2,donnees_notification_MCO!$B$3:$AP$456,4,FALSE), VLOOKUP($B$2,donnees_notification_MCO!$B$3:$AP$456,5,FALSE),VLOOKUP($B$2,donnees_notification_MCO!$B$3:$AP$456,7,FALSE))</f>
        <v>236190660</v>
      </c>
      <c r="C32" s="179">
        <f>SUM(VLOOKUP($B$2,donnees_notification_MCO!$B$3:$AP$456,24,FALSE), VLOOKUP($B$2,donnees_notification_MCO!$B$3:$AP$456,25,FALSE),VLOOKUP($B$2,donnees_notification_MCO!$B$3:$AP$456,27,FALSE))</f>
        <v>19448106</v>
      </c>
    </row>
    <row r="33" spans="1:3" ht="15.75" thickBot="1" x14ac:dyDescent="0.3">
      <c r="A33" s="178"/>
      <c r="B33" s="180"/>
      <c r="C33" s="180"/>
    </row>
    <row r="34" spans="1:3" ht="60.75" customHeight="1" x14ac:dyDescent="0.25">
      <c r="A34" s="181" t="s">
        <v>115</v>
      </c>
      <c r="B34" s="179">
        <f>SUM(VLOOKUP($B$2,donnees_notification_MCO!$B$3:$AP$456,6,FALSE), VLOOKUP($B$2,donnees_notification_MCO!$B$3:$AP$456,8,FALSE),VLOOKUP($B$2,donnees_notification_MCO!$B$3:$AP$456,9,FALSE),VLOOKUP($B$2,donnees_notification_MCO!$B$3:$AP$456,10,FALSE),VLOOKUP($B$2,donnees_notification_MCO!$B$3:$AP$456,11,FALSE),VLOOKUP($B$2,donnees_notification_MCO!$B$3:$AP$456,12,FALSE),VLOOKUP($B$2,donnees_notification_MCO!$B$3:$AP$456,13,FALSE))</f>
        <v>8479170</v>
      </c>
      <c r="C34" s="179">
        <f>SUM(VLOOKUP($B$2,donnees_notification_MCO!$B$3:$AP$456,26,FALSE), VLOOKUP($B$2,donnees_notification_MCO!$B$3:$AP$456,28,FALSE),VLOOKUP($B$2,donnees_notification_MCO!$B$3:$AP$456,29,FALSE),VLOOKUP($B$2,donnees_notification_MCO!$B$3:$AP$456,30,FALSE),VLOOKUP($B$2,donnees_notification_MCO!$B$3:$AP$456,31,FALSE),VLOOKUP($B$2,donnees_notification_MCO!$B$3:$AP$456,32,FALSE),VLOOKUP($B$2,donnees_notification_MCO!$B$3:$AP$456,33,FALSE))</f>
        <v>706123</v>
      </c>
    </row>
    <row r="35" spans="1:3" ht="15.75" thickBot="1" x14ac:dyDescent="0.3">
      <c r="A35" s="182"/>
      <c r="B35" s="180"/>
      <c r="C35" s="180"/>
    </row>
    <row r="36" spans="1:3" x14ac:dyDescent="0.25">
      <c r="A36" s="147"/>
      <c r="B36"/>
      <c r="C36"/>
    </row>
    <row r="37" spans="1:3" x14ac:dyDescent="0.25">
      <c r="A37" s="147"/>
      <c r="B37"/>
      <c r="C37"/>
    </row>
    <row r="38" spans="1:3" ht="14.25" customHeight="1" x14ac:dyDescent="0.25">
      <c r="A38"/>
      <c r="B38"/>
      <c r="C38"/>
    </row>
    <row r="39" spans="1:3" ht="14.25" customHeight="1" x14ac:dyDescent="0.25">
      <c r="A39"/>
      <c r="B39"/>
      <c r="C39"/>
    </row>
    <row r="40" spans="1:3" ht="14.25" customHeight="1" x14ac:dyDescent="0.25">
      <c r="A40" s="136"/>
      <c r="B40"/>
      <c r="C40"/>
    </row>
    <row r="41" spans="1:3" ht="14.25" customHeight="1" x14ac:dyDescent="0.25">
      <c r="A41" s="136" t="s">
        <v>155</v>
      </c>
      <c r="B41"/>
      <c r="C41"/>
    </row>
    <row r="42" spans="1:3" ht="14.25" customHeight="1" thickBot="1" x14ac:dyDescent="0.3">
      <c r="A42" s="144"/>
      <c r="B42"/>
      <c r="C42"/>
    </row>
    <row r="43" spans="1:3" ht="14.25" customHeight="1" x14ac:dyDescent="0.25">
      <c r="A43" s="175" t="s">
        <v>100</v>
      </c>
      <c r="B43" s="175" t="s">
        <v>116</v>
      </c>
      <c r="C43" s="145" t="s">
        <v>117</v>
      </c>
    </row>
    <row r="44" spans="1:3" ht="14.25" customHeight="1" thickBot="1" x14ac:dyDescent="0.3">
      <c r="A44" s="176"/>
      <c r="B44" s="176"/>
      <c r="C44" s="141" t="s">
        <v>112</v>
      </c>
    </row>
    <row r="45" spans="1:3" ht="39" thickBot="1" x14ac:dyDescent="0.3">
      <c r="A45" s="142" t="s">
        <v>102</v>
      </c>
      <c r="B45" s="149">
        <f>VLOOKUP($B$2,donnees_notification_MCO!$B$3:$AP$456,14,FALSE)</f>
        <v>985786</v>
      </c>
      <c r="C45" s="149">
        <f>VLOOKUP($B$2,donnees_notification_MCO!$B$3:$AP$456,34,FALSE)</f>
        <v>81170</v>
      </c>
    </row>
    <row r="46" spans="1:3" x14ac:dyDescent="0.25">
      <c r="A46" s="137" t="s">
        <v>156</v>
      </c>
      <c r="B46"/>
      <c r="C46"/>
    </row>
    <row r="47" spans="1:3" x14ac:dyDescent="0.25">
      <c r="A47" s="136"/>
      <c r="B47"/>
      <c r="C47"/>
    </row>
    <row r="48" spans="1:3" x14ac:dyDescent="0.25">
      <c r="A48" s="136" t="s">
        <v>157</v>
      </c>
      <c r="B48"/>
      <c r="C48"/>
    </row>
    <row r="49" spans="1:3" ht="15.75" thickBot="1" x14ac:dyDescent="0.3">
      <c r="A49" s="136"/>
      <c r="B49"/>
      <c r="C49"/>
    </row>
    <row r="50" spans="1:3" x14ac:dyDescent="0.25">
      <c r="A50" s="175" t="s">
        <v>100</v>
      </c>
      <c r="B50" s="175" t="s">
        <v>116</v>
      </c>
      <c r="C50" s="145" t="s">
        <v>117</v>
      </c>
    </row>
    <row r="51" spans="1:3" ht="15.75" thickBot="1" x14ac:dyDescent="0.3">
      <c r="A51" s="176"/>
      <c r="B51" s="176"/>
      <c r="C51" s="141" t="s">
        <v>118</v>
      </c>
    </row>
    <row r="52" spans="1:3" ht="39" thickBot="1" x14ac:dyDescent="0.3">
      <c r="A52" s="142" t="s">
        <v>103</v>
      </c>
      <c r="B52" s="149">
        <f>VLOOKUP($B$2,donnees_notification_MCO!$B$3:$AP$456,15,FALSE)</f>
        <v>194350</v>
      </c>
      <c r="C52" s="149">
        <f>VLOOKUP($B$2,donnees_notification_MCO!$B$3:$AP$456,35,FALSE)</f>
        <v>16003</v>
      </c>
    </row>
    <row r="53" spans="1:3" x14ac:dyDescent="0.25">
      <c r="A53" s="137" t="s">
        <v>156</v>
      </c>
      <c r="B53"/>
      <c r="C53"/>
    </row>
    <row r="54" spans="1:3" x14ac:dyDescent="0.25">
      <c r="A54" s="136"/>
      <c r="B54"/>
      <c r="C54"/>
    </row>
    <row r="55" spans="1:3" x14ac:dyDescent="0.25">
      <c r="A55" s="136" t="s">
        <v>158</v>
      </c>
      <c r="B55"/>
      <c r="C55"/>
    </row>
    <row r="56" spans="1:3" ht="15.75" thickBot="1" x14ac:dyDescent="0.3">
      <c r="A56" s="144"/>
      <c r="B56"/>
      <c r="C56"/>
    </row>
    <row r="57" spans="1:3" x14ac:dyDescent="0.25">
      <c r="A57" s="175" t="s">
        <v>100</v>
      </c>
      <c r="B57" s="175" t="s">
        <v>116</v>
      </c>
      <c r="C57" s="145" t="s">
        <v>117</v>
      </c>
    </row>
    <row r="58" spans="1:3" ht="15.75" thickBot="1" x14ac:dyDescent="0.3">
      <c r="A58" s="176"/>
      <c r="B58" s="176"/>
      <c r="C58" s="141" t="s">
        <v>119</v>
      </c>
    </row>
    <row r="59" spans="1:3" ht="39" thickBot="1" x14ac:dyDescent="0.3">
      <c r="A59" s="142" t="s">
        <v>104</v>
      </c>
      <c r="B59" s="148">
        <f>SUM(B60:B61)</f>
        <v>30814</v>
      </c>
      <c r="C59" s="148">
        <f>SUM(C60:C61)</f>
        <v>2556</v>
      </c>
    </row>
    <row r="60" spans="1:3" ht="15.75" thickBot="1" x14ac:dyDescent="0.3">
      <c r="A60" s="142" t="s">
        <v>105</v>
      </c>
      <c r="B60" s="149">
        <f>VLOOKUP($B$2,donnees_notification_MCO!$B$3:$AP$456,16,FALSE)</f>
        <v>11854</v>
      </c>
      <c r="C60" s="149">
        <f>VLOOKUP($B$2,donnees_notification_MCO!$B$3:$AP$456,36,FALSE)</f>
        <v>976</v>
      </c>
    </row>
    <row r="61" spans="1:3" ht="15.75" thickBot="1" x14ac:dyDescent="0.3">
      <c r="A61" s="142" t="s">
        <v>106</v>
      </c>
      <c r="B61" s="149">
        <f>VLOOKUP($B$2,donnees_notification_MCO!$B$3:$AP$456,17,FALSE)</f>
        <v>18960</v>
      </c>
      <c r="C61" s="149">
        <f>VLOOKUP($B$2,donnees_notification_MCO!$B$3:$AP$456,37,FALSE)</f>
        <v>1580</v>
      </c>
    </row>
    <row r="62" spans="1:3" x14ac:dyDescent="0.25">
      <c r="A62" s="137" t="s">
        <v>156</v>
      </c>
      <c r="B62"/>
      <c r="C62"/>
    </row>
  </sheetData>
  <mergeCells count="15">
    <mergeCell ref="A1:C1"/>
    <mergeCell ref="A57:A58"/>
    <mergeCell ref="B57:B58"/>
    <mergeCell ref="A32:A33"/>
    <mergeCell ref="B32:B33"/>
    <mergeCell ref="C32:C33"/>
    <mergeCell ref="A34:A35"/>
    <mergeCell ref="B34:B35"/>
    <mergeCell ref="C34:C35"/>
    <mergeCell ref="A26:A27"/>
    <mergeCell ref="B26:B27"/>
    <mergeCell ref="A43:A44"/>
    <mergeCell ref="B43:B44"/>
    <mergeCell ref="A50:A51"/>
    <mergeCell ref="B50:B51"/>
  </mergeCells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5D24EA-680D-4603-81F4-AC51D6E8B477}">
          <x14:formula1>
            <xm:f>donnees_notification_MCO!$B$3:$B$4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B6C2-E06D-4148-9422-EFFECFC928F7}">
  <dimension ref="A1:C28"/>
  <sheetViews>
    <sheetView showGridLines="0" workbookViewId="0">
      <selection activeCell="A22" sqref="A22"/>
    </sheetView>
  </sheetViews>
  <sheetFormatPr baseColWidth="10" defaultColWidth="11.5703125" defaultRowHeight="15" x14ac:dyDescent="0.25"/>
  <cols>
    <col min="1" max="1" width="60.28515625" style="127" customWidth="1"/>
    <col min="2" max="2" width="18.85546875" style="127" customWidth="1"/>
    <col min="3" max="3" width="26.140625" style="127" customWidth="1"/>
    <col min="4" max="16384" width="11.5703125" style="127"/>
  </cols>
  <sheetData>
    <row r="1" spans="1:3" ht="15.75" x14ac:dyDescent="0.25">
      <c r="A1" s="173" t="s">
        <v>96</v>
      </c>
      <c r="B1" s="174"/>
      <c r="C1" s="174"/>
    </row>
    <row r="2" spans="1:3" x14ac:dyDescent="0.25">
      <c r="A2" s="128" t="s">
        <v>97</v>
      </c>
      <c r="B2">
        <v>2</v>
      </c>
      <c r="C2" s="129"/>
    </row>
    <row r="3" spans="1:3" x14ac:dyDescent="0.25">
      <c r="A3" s="130" t="s">
        <v>38</v>
      </c>
      <c r="B3" s="131" t="str">
        <f>VLOOKUP($B$2,donnees_notification_HAD!$B$3:$J$3,2,FALSE)</f>
        <v>établissement HAD</v>
      </c>
      <c r="C3" s="132"/>
    </row>
    <row r="4" spans="1:3" x14ac:dyDescent="0.25">
      <c r="A4" s="133"/>
      <c r="B4" s="134"/>
      <c r="C4" s="135"/>
    </row>
    <row r="5" spans="1:3" x14ac:dyDescent="0.25">
      <c r="A5" s="136" t="s">
        <v>120</v>
      </c>
      <c r="B5"/>
      <c r="C5"/>
    </row>
    <row r="6" spans="1:3" x14ac:dyDescent="0.25">
      <c r="A6" s="136"/>
      <c r="B6"/>
      <c r="C6"/>
    </row>
    <row r="7" spans="1:3" x14ac:dyDescent="0.25">
      <c r="A7" s="137" t="s">
        <v>159</v>
      </c>
      <c r="B7"/>
      <c r="C7"/>
    </row>
    <row r="8" spans="1:3" ht="15.75" thickBot="1" x14ac:dyDescent="0.3">
      <c r="A8" s="137"/>
      <c r="B8"/>
      <c r="C8"/>
    </row>
    <row r="9" spans="1:3" ht="15.75" thickBot="1" x14ac:dyDescent="0.3">
      <c r="A9" s="138" t="s">
        <v>98</v>
      </c>
      <c r="B9" s="139" t="str">
        <f>B3</f>
        <v>établissement HAD</v>
      </c>
      <c r="C9"/>
    </row>
    <row r="10" spans="1:3" ht="15.75" thickBot="1" x14ac:dyDescent="0.3">
      <c r="A10" s="140" t="s">
        <v>99</v>
      </c>
      <c r="B10" s="141">
        <f>B2</f>
        <v>2</v>
      </c>
      <c r="C10"/>
    </row>
    <row r="11" spans="1:3" ht="26.25" thickBot="1" x14ac:dyDescent="0.3">
      <c r="A11" s="169" t="s">
        <v>150</v>
      </c>
      <c r="B11" s="150">
        <f>SUM(B19,B26)</f>
        <v>2875608</v>
      </c>
      <c r="C11"/>
    </row>
    <row r="12" spans="1:3" x14ac:dyDescent="0.25">
      <c r="A12" s="136"/>
      <c r="B12"/>
      <c r="C12"/>
    </row>
    <row r="13" spans="1:3" x14ac:dyDescent="0.25">
      <c r="A13" s="136" t="s">
        <v>121</v>
      </c>
      <c r="B13"/>
      <c r="C13"/>
    </row>
    <row r="14" spans="1:3" x14ac:dyDescent="0.25">
      <c r="A14" s="136"/>
      <c r="B14"/>
      <c r="C14"/>
    </row>
    <row r="15" spans="1:3" x14ac:dyDescent="0.25">
      <c r="A15" s="136" t="s">
        <v>160</v>
      </c>
      <c r="B15"/>
      <c r="C15"/>
    </row>
    <row r="16" spans="1:3" ht="15.75" thickBot="1" x14ac:dyDescent="0.3">
      <c r="A16" s="144"/>
      <c r="B16"/>
      <c r="C16"/>
    </row>
    <row r="17" spans="1:3" ht="22.5" customHeight="1" x14ac:dyDescent="0.25">
      <c r="A17" s="175" t="s">
        <v>100</v>
      </c>
      <c r="B17" s="175" t="s">
        <v>110</v>
      </c>
      <c r="C17" s="145" t="s">
        <v>117</v>
      </c>
    </row>
    <row r="18" spans="1:3" ht="15.75" thickBot="1" x14ac:dyDescent="0.3">
      <c r="A18" s="176"/>
      <c r="B18" s="176"/>
      <c r="C18" s="141" t="s">
        <v>119</v>
      </c>
    </row>
    <row r="19" spans="1:3" ht="26.25" thickBot="1" x14ac:dyDescent="0.3">
      <c r="A19" s="142" t="s">
        <v>122</v>
      </c>
      <c r="B19" s="146">
        <f>VLOOKUP($B$2,donnees_notification_HAD!$B$3:$J$3,4,FALSE)</f>
        <v>287559</v>
      </c>
      <c r="C19" s="146">
        <f>VLOOKUP($B$2,donnees_notification_HAD!$B$3:$J$3,7,FALSE)</f>
        <v>23788</v>
      </c>
    </row>
    <row r="20" spans="1:3" x14ac:dyDescent="0.25">
      <c r="A20" s="137" t="s">
        <v>153</v>
      </c>
      <c r="B20"/>
      <c r="C20"/>
    </row>
    <row r="21" spans="1:3" x14ac:dyDescent="0.25">
      <c r="A21" s="136"/>
      <c r="B21"/>
      <c r="C21"/>
    </row>
    <row r="22" spans="1:3" x14ac:dyDescent="0.25">
      <c r="A22" s="136" t="s">
        <v>161</v>
      </c>
      <c r="B22"/>
      <c r="C22"/>
    </row>
    <row r="23" spans="1:3" ht="15.75" thickBot="1" x14ac:dyDescent="0.3">
      <c r="A23" s="144"/>
      <c r="B23"/>
      <c r="C23"/>
    </row>
    <row r="24" spans="1:3" ht="22.5" customHeight="1" x14ac:dyDescent="0.25">
      <c r="A24" s="175" t="s">
        <v>100</v>
      </c>
      <c r="B24" s="175" t="s">
        <v>116</v>
      </c>
      <c r="C24" s="145" t="s">
        <v>117</v>
      </c>
    </row>
    <row r="25" spans="1:3" ht="15.75" thickBot="1" x14ac:dyDescent="0.3">
      <c r="A25" s="176"/>
      <c r="B25" s="176"/>
      <c r="C25" s="141" t="s">
        <v>123</v>
      </c>
    </row>
    <row r="26" spans="1:3" ht="39" thickBot="1" x14ac:dyDescent="0.3">
      <c r="A26" s="142" t="s">
        <v>124</v>
      </c>
      <c r="B26" s="146">
        <f>VLOOKUP($B$2,donnees_notification_HAD!$B$3:$J$3,5,FALSE)</f>
        <v>2588049</v>
      </c>
      <c r="C26" s="146">
        <f>VLOOKUP($B$2,donnees_notification_HAD!$B$3:$J$3,8,FALSE)</f>
        <v>214095</v>
      </c>
    </row>
    <row r="27" spans="1:3" x14ac:dyDescent="0.25">
      <c r="A27" s="137" t="s">
        <v>153</v>
      </c>
      <c r="B27"/>
      <c r="C27"/>
    </row>
    <row r="28" spans="1:3" x14ac:dyDescent="0.25">
      <c r="A28" s="136"/>
      <c r="B28"/>
      <c r="C28"/>
    </row>
  </sheetData>
  <mergeCells count="5">
    <mergeCell ref="A1:C1"/>
    <mergeCell ref="A17:A18"/>
    <mergeCell ref="B17:B18"/>
    <mergeCell ref="A24:A25"/>
    <mergeCell ref="B24:B25"/>
  </mergeCells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37C1EA-84D2-40E9-8879-639E805EDBCC}">
          <x14:formula1>
            <xm:f>donnees_sources_HAD!$B$3:$B$836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A30E-80D3-4FE2-96BE-A93C74F40620}">
  <dimension ref="B1:S44"/>
  <sheetViews>
    <sheetView showGridLines="0" tabSelected="1" topLeftCell="A7" zoomScale="80" zoomScaleNormal="90" workbookViewId="0">
      <selection activeCell="I39" sqref="I39"/>
    </sheetView>
  </sheetViews>
  <sheetFormatPr baseColWidth="10" defaultRowHeight="12.75" x14ac:dyDescent="0.2"/>
  <cols>
    <col min="1" max="1" width="1.85546875" style="18" customWidth="1"/>
    <col min="2" max="2" width="42.7109375" style="18" customWidth="1"/>
    <col min="3" max="3" width="21.28515625" style="18" customWidth="1"/>
    <col min="4" max="4" width="22.42578125" style="18" hidden="1" customWidth="1"/>
    <col min="5" max="5" width="33.85546875" style="18" hidden="1" customWidth="1"/>
    <col min="6" max="6" width="53.42578125" style="18" hidden="1" customWidth="1"/>
    <col min="7" max="8" width="18.85546875" style="18" hidden="1" customWidth="1"/>
    <col min="9" max="9" width="19.28515625" style="18" customWidth="1"/>
    <col min="10" max="10" width="22.42578125" style="18" customWidth="1"/>
    <col min="11" max="11" width="22.7109375" style="18" customWidth="1"/>
    <col min="12" max="12" width="18.85546875" style="18" customWidth="1"/>
    <col min="13" max="13" width="22.28515625" style="18" customWidth="1"/>
    <col min="14" max="14" width="21.85546875" style="18" customWidth="1"/>
    <col min="15" max="15" width="20.7109375" style="18" customWidth="1"/>
    <col min="16" max="16" width="18.28515625" style="18" bestFit="1" customWidth="1"/>
    <col min="17" max="17" width="16.85546875" style="18" customWidth="1"/>
    <col min="18" max="18" width="11.42578125" style="18"/>
    <col min="19" max="19" width="13" style="18" bestFit="1" customWidth="1"/>
    <col min="20" max="214" width="11.42578125" style="18"/>
    <col min="215" max="215" width="47.28515625" style="18" customWidth="1"/>
    <col min="216" max="216" width="23.7109375" style="18" customWidth="1"/>
    <col min="217" max="217" width="21.28515625" style="18" customWidth="1"/>
    <col min="218" max="218" width="17.5703125" style="18" customWidth="1"/>
    <col min="219" max="219" width="16.28515625" style="18" customWidth="1"/>
    <col min="220" max="220" width="19.28515625" style="18" customWidth="1"/>
    <col min="221" max="222" width="15" style="18" bestFit="1" customWidth="1"/>
    <col min="223" max="223" width="11.7109375" style="18" customWidth="1"/>
    <col min="224" max="224" width="15" style="18" bestFit="1" customWidth="1"/>
    <col min="225" max="225" width="16.7109375" style="18" bestFit="1" customWidth="1"/>
    <col min="226" max="227" width="13.28515625" style="18" customWidth="1"/>
    <col min="228" max="228" width="13" style="18" customWidth="1"/>
    <col min="229" max="470" width="11.42578125" style="18"/>
    <col min="471" max="471" width="47.28515625" style="18" customWidth="1"/>
    <col min="472" max="472" width="23.7109375" style="18" customWidth="1"/>
    <col min="473" max="473" width="21.28515625" style="18" customWidth="1"/>
    <col min="474" max="474" width="17.5703125" style="18" customWidth="1"/>
    <col min="475" max="475" width="16.28515625" style="18" customWidth="1"/>
    <col min="476" max="476" width="19.28515625" style="18" customWidth="1"/>
    <col min="477" max="478" width="15" style="18" bestFit="1" customWidth="1"/>
    <col min="479" max="479" width="11.7109375" style="18" customWidth="1"/>
    <col min="480" max="480" width="15" style="18" bestFit="1" customWidth="1"/>
    <col min="481" max="481" width="16.7109375" style="18" bestFit="1" customWidth="1"/>
    <col min="482" max="483" width="13.28515625" style="18" customWidth="1"/>
    <col min="484" max="484" width="13" style="18" customWidth="1"/>
    <col min="485" max="726" width="11.42578125" style="18"/>
    <col min="727" max="727" width="47.28515625" style="18" customWidth="1"/>
    <col min="728" max="728" width="23.7109375" style="18" customWidth="1"/>
    <col min="729" max="729" width="21.28515625" style="18" customWidth="1"/>
    <col min="730" max="730" width="17.5703125" style="18" customWidth="1"/>
    <col min="731" max="731" width="16.28515625" style="18" customWidth="1"/>
    <col min="732" max="732" width="19.28515625" style="18" customWidth="1"/>
    <col min="733" max="734" width="15" style="18" bestFit="1" customWidth="1"/>
    <col min="735" max="735" width="11.7109375" style="18" customWidth="1"/>
    <col min="736" max="736" width="15" style="18" bestFit="1" customWidth="1"/>
    <col min="737" max="737" width="16.7109375" style="18" bestFit="1" customWidth="1"/>
    <col min="738" max="739" width="13.28515625" style="18" customWidth="1"/>
    <col min="740" max="740" width="13" style="18" customWidth="1"/>
    <col min="741" max="982" width="11.42578125" style="18"/>
    <col min="983" max="983" width="47.28515625" style="18" customWidth="1"/>
    <col min="984" max="984" width="23.7109375" style="18" customWidth="1"/>
    <col min="985" max="985" width="21.28515625" style="18" customWidth="1"/>
    <col min="986" max="986" width="17.5703125" style="18" customWidth="1"/>
    <col min="987" max="987" width="16.28515625" style="18" customWidth="1"/>
    <col min="988" max="988" width="19.28515625" style="18" customWidth="1"/>
    <col min="989" max="990" width="15" style="18" bestFit="1" customWidth="1"/>
    <col min="991" max="991" width="11.7109375" style="18" customWidth="1"/>
    <col min="992" max="992" width="15" style="18" bestFit="1" customWidth="1"/>
    <col min="993" max="993" width="16.7109375" style="18" bestFit="1" customWidth="1"/>
    <col min="994" max="995" width="13.28515625" style="18" customWidth="1"/>
    <col min="996" max="996" width="13" style="18" customWidth="1"/>
    <col min="997" max="1238" width="11.42578125" style="18"/>
    <col min="1239" max="1239" width="47.28515625" style="18" customWidth="1"/>
    <col min="1240" max="1240" width="23.7109375" style="18" customWidth="1"/>
    <col min="1241" max="1241" width="21.28515625" style="18" customWidth="1"/>
    <col min="1242" max="1242" width="17.5703125" style="18" customWidth="1"/>
    <col min="1243" max="1243" width="16.28515625" style="18" customWidth="1"/>
    <col min="1244" max="1244" width="19.28515625" style="18" customWidth="1"/>
    <col min="1245" max="1246" width="15" style="18" bestFit="1" customWidth="1"/>
    <col min="1247" max="1247" width="11.7109375" style="18" customWidth="1"/>
    <col min="1248" max="1248" width="15" style="18" bestFit="1" customWidth="1"/>
    <col min="1249" max="1249" width="16.7109375" style="18" bestFit="1" customWidth="1"/>
    <col min="1250" max="1251" width="13.28515625" style="18" customWidth="1"/>
    <col min="1252" max="1252" width="13" style="18" customWidth="1"/>
    <col min="1253" max="1494" width="11.42578125" style="18"/>
    <col min="1495" max="1495" width="47.28515625" style="18" customWidth="1"/>
    <col min="1496" max="1496" width="23.7109375" style="18" customWidth="1"/>
    <col min="1497" max="1497" width="21.28515625" style="18" customWidth="1"/>
    <col min="1498" max="1498" width="17.5703125" style="18" customWidth="1"/>
    <col min="1499" max="1499" width="16.28515625" style="18" customWidth="1"/>
    <col min="1500" max="1500" width="19.28515625" style="18" customWidth="1"/>
    <col min="1501" max="1502" width="15" style="18" bestFit="1" customWidth="1"/>
    <col min="1503" max="1503" width="11.7109375" style="18" customWidth="1"/>
    <col min="1504" max="1504" width="15" style="18" bestFit="1" customWidth="1"/>
    <col min="1505" max="1505" width="16.7109375" style="18" bestFit="1" customWidth="1"/>
    <col min="1506" max="1507" width="13.28515625" style="18" customWidth="1"/>
    <col min="1508" max="1508" width="13" style="18" customWidth="1"/>
    <col min="1509" max="1750" width="11.42578125" style="18"/>
    <col min="1751" max="1751" width="47.28515625" style="18" customWidth="1"/>
    <col min="1752" max="1752" width="23.7109375" style="18" customWidth="1"/>
    <col min="1753" max="1753" width="21.28515625" style="18" customWidth="1"/>
    <col min="1754" max="1754" width="17.5703125" style="18" customWidth="1"/>
    <col min="1755" max="1755" width="16.28515625" style="18" customWidth="1"/>
    <col min="1756" max="1756" width="19.28515625" style="18" customWidth="1"/>
    <col min="1757" max="1758" width="15" style="18" bestFit="1" customWidth="1"/>
    <col min="1759" max="1759" width="11.7109375" style="18" customWidth="1"/>
    <col min="1760" max="1760" width="15" style="18" bestFit="1" customWidth="1"/>
    <col min="1761" max="1761" width="16.7109375" style="18" bestFit="1" customWidth="1"/>
    <col min="1762" max="1763" width="13.28515625" style="18" customWidth="1"/>
    <col min="1764" max="1764" width="13" style="18" customWidth="1"/>
    <col min="1765" max="2006" width="11.42578125" style="18"/>
    <col min="2007" max="2007" width="47.28515625" style="18" customWidth="1"/>
    <col min="2008" max="2008" width="23.7109375" style="18" customWidth="1"/>
    <col min="2009" max="2009" width="21.28515625" style="18" customWidth="1"/>
    <col min="2010" max="2010" width="17.5703125" style="18" customWidth="1"/>
    <col min="2011" max="2011" width="16.28515625" style="18" customWidth="1"/>
    <col min="2012" max="2012" width="19.28515625" style="18" customWidth="1"/>
    <col min="2013" max="2014" width="15" style="18" bestFit="1" customWidth="1"/>
    <col min="2015" max="2015" width="11.7109375" style="18" customWidth="1"/>
    <col min="2016" max="2016" width="15" style="18" bestFit="1" customWidth="1"/>
    <col min="2017" max="2017" width="16.7109375" style="18" bestFit="1" customWidth="1"/>
    <col min="2018" max="2019" width="13.28515625" style="18" customWidth="1"/>
    <col min="2020" max="2020" width="13" style="18" customWidth="1"/>
    <col min="2021" max="2262" width="11.42578125" style="18"/>
    <col min="2263" max="2263" width="47.28515625" style="18" customWidth="1"/>
    <col min="2264" max="2264" width="23.7109375" style="18" customWidth="1"/>
    <col min="2265" max="2265" width="21.28515625" style="18" customWidth="1"/>
    <col min="2266" max="2266" width="17.5703125" style="18" customWidth="1"/>
    <col min="2267" max="2267" width="16.28515625" style="18" customWidth="1"/>
    <col min="2268" max="2268" width="19.28515625" style="18" customWidth="1"/>
    <col min="2269" max="2270" width="15" style="18" bestFit="1" customWidth="1"/>
    <col min="2271" max="2271" width="11.7109375" style="18" customWidth="1"/>
    <col min="2272" max="2272" width="15" style="18" bestFit="1" customWidth="1"/>
    <col min="2273" max="2273" width="16.7109375" style="18" bestFit="1" customWidth="1"/>
    <col min="2274" max="2275" width="13.28515625" style="18" customWidth="1"/>
    <col min="2276" max="2276" width="13" style="18" customWidth="1"/>
    <col min="2277" max="2518" width="11.42578125" style="18"/>
    <col min="2519" max="2519" width="47.28515625" style="18" customWidth="1"/>
    <col min="2520" max="2520" width="23.7109375" style="18" customWidth="1"/>
    <col min="2521" max="2521" width="21.28515625" style="18" customWidth="1"/>
    <col min="2522" max="2522" width="17.5703125" style="18" customWidth="1"/>
    <col min="2523" max="2523" width="16.28515625" style="18" customWidth="1"/>
    <col min="2524" max="2524" width="19.28515625" style="18" customWidth="1"/>
    <col min="2525" max="2526" width="15" style="18" bestFit="1" customWidth="1"/>
    <col min="2527" max="2527" width="11.7109375" style="18" customWidth="1"/>
    <col min="2528" max="2528" width="15" style="18" bestFit="1" customWidth="1"/>
    <col min="2529" max="2529" width="16.7109375" style="18" bestFit="1" customWidth="1"/>
    <col min="2530" max="2531" width="13.28515625" style="18" customWidth="1"/>
    <col min="2532" max="2532" width="13" style="18" customWidth="1"/>
    <col min="2533" max="2774" width="11.42578125" style="18"/>
    <col min="2775" max="2775" width="47.28515625" style="18" customWidth="1"/>
    <col min="2776" max="2776" width="23.7109375" style="18" customWidth="1"/>
    <col min="2777" max="2777" width="21.28515625" style="18" customWidth="1"/>
    <col min="2778" max="2778" width="17.5703125" style="18" customWidth="1"/>
    <col min="2779" max="2779" width="16.28515625" style="18" customWidth="1"/>
    <col min="2780" max="2780" width="19.28515625" style="18" customWidth="1"/>
    <col min="2781" max="2782" width="15" style="18" bestFit="1" customWidth="1"/>
    <col min="2783" max="2783" width="11.7109375" style="18" customWidth="1"/>
    <col min="2784" max="2784" width="15" style="18" bestFit="1" customWidth="1"/>
    <col min="2785" max="2785" width="16.7109375" style="18" bestFit="1" customWidth="1"/>
    <col min="2786" max="2787" width="13.28515625" style="18" customWidth="1"/>
    <col min="2788" max="2788" width="13" style="18" customWidth="1"/>
    <col min="2789" max="3030" width="11.42578125" style="18"/>
    <col min="3031" max="3031" width="47.28515625" style="18" customWidth="1"/>
    <col min="3032" max="3032" width="23.7109375" style="18" customWidth="1"/>
    <col min="3033" max="3033" width="21.28515625" style="18" customWidth="1"/>
    <col min="3034" max="3034" width="17.5703125" style="18" customWidth="1"/>
    <col min="3035" max="3035" width="16.28515625" style="18" customWidth="1"/>
    <col min="3036" max="3036" width="19.28515625" style="18" customWidth="1"/>
    <col min="3037" max="3038" width="15" style="18" bestFit="1" customWidth="1"/>
    <col min="3039" max="3039" width="11.7109375" style="18" customWidth="1"/>
    <col min="3040" max="3040" width="15" style="18" bestFit="1" customWidth="1"/>
    <col min="3041" max="3041" width="16.7109375" style="18" bestFit="1" customWidth="1"/>
    <col min="3042" max="3043" width="13.28515625" style="18" customWidth="1"/>
    <col min="3044" max="3044" width="13" style="18" customWidth="1"/>
    <col min="3045" max="3286" width="11.42578125" style="18"/>
    <col min="3287" max="3287" width="47.28515625" style="18" customWidth="1"/>
    <col min="3288" max="3288" width="23.7109375" style="18" customWidth="1"/>
    <col min="3289" max="3289" width="21.28515625" style="18" customWidth="1"/>
    <col min="3290" max="3290" width="17.5703125" style="18" customWidth="1"/>
    <col min="3291" max="3291" width="16.28515625" style="18" customWidth="1"/>
    <col min="3292" max="3292" width="19.28515625" style="18" customWidth="1"/>
    <col min="3293" max="3294" width="15" style="18" bestFit="1" customWidth="1"/>
    <col min="3295" max="3295" width="11.7109375" style="18" customWidth="1"/>
    <col min="3296" max="3296" width="15" style="18" bestFit="1" customWidth="1"/>
    <col min="3297" max="3297" width="16.7109375" style="18" bestFit="1" customWidth="1"/>
    <col min="3298" max="3299" width="13.28515625" style="18" customWidth="1"/>
    <col min="3300" max="3300" width="13" style="18" customWidth="1"/>
    <col min="3301" max="3542" width="11.42578125" style="18"/>
    <col min="3543" max="3543" width="47.28515625" style="18" customWidth="1"/>
    <col min="3544" max="3544" width="23.7109375" style="18" customWidth="1"/>
    <col min="3545" max="3545" width="21.28515625" style="18" customWidth="1"/>
    <col min="3546" max="3546" width="17.5703125" style="18" customWidth="1"/>
    <col min="3547" max="3547" width="16.28515625" style="18" customWidth="1"/>
    <col min="3548" max="3548" width="19.28515625" style="18" customWidth="1"/>
    <col min="3549" max="3550" width="15" style="18" bestFit="1" customWidth="1"/>
    <col min="3551" max="3551" width="11.7109375" style="18" customWidth="1"/>
    <col min="3552" max="3552" width="15" style="18" bestFit="1" customWidth="1"/>
    <col min="3553" max="3553" width="16.7109375" style="18" bestFit="1" customWidth="1"/>
    <col min="3554" max="3555" width="13.28515625" style="18" customWidth="1"/>
    <col min="3556" max="3556" width="13" style="18" customWidth="1"/>
    <col min="3557" max="3798" width="11.42578125" style="18"/>
    <col min="3799" max="3799" width="47.28515625" style="18" customWidth="1"/>
    <col min="3800" max="3800" width="23.7109375" style="18" customWidth="1"/>
    <col min="3801" max="3801" width="21.28515625" style="18" customWidth="1"/>
    <col min="3802" max="3802" width="17.5703125" style="18" customWidth="1"/>
    <col min="3803" max="3803" width="16.28515625" style="18" customWidth="1"/>
    <col min="3804" max="3804" width="19.28515625" style="18" customWidth="1"/>
    <col min="3805" max="3806" width="15" style="18" bestFit="1" customWidth="1"/>
    <col min="3807" max="3807" width="11.7109375" style="18" customWidth="1"/>
    <col min="3808" max="3808" width="15" style="18" bestFit="1" customWidth="1"/>
    <col min="3809" max="3809" width="16.7109375" style="18" bestFit="1" customWidth="1"/>
    <col min="3810" max="3811" width="13.28515625" style="18" customWidth="1"/>
    <col min="3812" max="3812" width="13" style="18" customWidth="1"/>
    <col min="3813" max="4054" width="11.42578125" style="18"/>
    <col min="4055" max="4055" width="47.28515625" style="18" customWidth="1"/>
    <col min="4056" max="4056" width="23.7109375" style="18" customWidth="1"/>
    <col min="4057" max="4057" width="21.28515625" style="18" customWidth="1"/>
    <col min="4058" max="4058" width="17.5703125" style="18" customWidth="1"/>
    <col min="4059" max="4059" width="16.28515625" style="18" customWidth="1"/>
    <col min="4060" max="4060" width="19.28515625" style="18" customWidth="1"/>
    <col min="4061" max="4062" width="15" style="18" bestFit="1" customWidth="1"/>
    <col min="4063" max="4063" width="11.7109375" style="18" customWidth="1"/>
    <col min="4064" max="4064" width="15" style="18" bestFit="1" customWidth="1"/>
    <col min="4065" max="4065" width="16.7109375" style="18" bestFit="1" customWidth="1"/>
    <col min="4066" max="4067" width="13.28515625" style="18" customWidth="1"/>
    <col min="4068" max="4068" width="13" style="18" customWidth="1"/>
    <col min="4069" max="4310" width="11.42578125" style="18"/>
    <col min="4311" max="4311" width="47.28515625" style="18" customWidth="1"/>
    <col min="4312" max="4312" width="23.7109375" style="18" customWidth="1"/>
    <col min="4313" max="4313" width="21.28515625" style="18" customWidth="1"/>
    <col min="4314" max="4314" width="17.5703125" style="18" customWidth="1"/>
    <col min="4315" max="4315" width="16.28515625" style="18" customWidth="1"/>
    <col min="4316" max="4316" width="19.28515625" style="18" customWidth="1"/>
    <col min="4317" max="4318" width="15" style="18" bestFit="1" customWidth="1"/>
    <col min="4319" max="4319" width="11.7109375" style="18" customWidth="1"/>
    <col min="4320" max="4320" width="15" style="18" bestFit="1" customWidth="1"/>
    <col min="4321" max="4321" width="16.7109375" style="18" bestFit="1" customWidth="1"/>
    <col min="4322" max="4323" width="13.28515625" style="18" customWidth="1"/>
    <col min="4324" max="4324" width="13" style="18" customWidth="1"/>
    <col min="4325" max="4566" width="11.42578125" style="18"/>
    <col min="4567" max="4567" width="47.28515625" style="18" customWidth="1"/>
    <col min="4568" max="4568" width="23.7109375" style="18" customWidth="1"/>
    <col min="4569" max="4569" width="21.28515625" style="18" customWidth="1"/>
    <col min="4570" max="4570" width="17.5703125" style="18" customWidth="1"/>
    <col min="4571" max="4571" width="16.28515625" style="18" customWidth="1"/>
    <col min="4572" max="4572" width="19.28515625" style="18" customWidth="1"/>
    <col min="4573" max="4574" width="15" style="18" bestFit="1" customWidth="1"/>
    <col min="4575" max="4575" width="11.7109375" style="18" customWidth="1"/>
    <col min="4576" max="4576" width="15" style="18" bestFit="1" customWidth="1"/>
    <col min="4577" max="4577" width="16.7109375" style="18" bestFit="1" customWidth="1"/>
    <col min="4578" max="4579" width="13.28515625" style="18" customWidth="1"/>
    <col min="4580" max="4580" width="13" style="18" customWidth="1"/>
    <col min="4581" max="4822" width="11.42578125" style="18"/>
    <col min="4823" max="4823" width="47.28515625" style="18" customWidth="1"/>
    <col min="4824" max="4824" width="23.7109375" style="18" customWidth="1"/>
    <col min="4825" max="4825" width="21.28515625" style="18" customWidth="1"/>
    <col min="4826" max="4826" width="17.5703125" style="18" customWidth="1"/>
    <col min="4827" max="4827" width="16.28515625" style="18" customWidth="1"/>
    <col min="4828" max="4828" width="19.28515625" style="18" customWidth="1"/>
    <col min="4829" max="4830" width="15" style="18" bestFit="1" customWidth="1"/>
    <col min="4831" max="4831" width="11.7109375" style="18" customWidth="1"/>
    <col min="4832" max="4832" width="15" style="18" bestFit="1" customWidth="1"/>
    <col min="4833" max="4833" width="16.7109375" style="18" bestFit="1" customWidth="1"/>
    <col min="4834" max="4835" width="13.28515625" style="18" customWidth="1"/>
    <col min="4836" max="4836" width="13" style="18" customWidth="1"/>
    <col min="4837" max="5078" width="11.42578125" style="18"/>
    <col min="5079" max="5079" width="47.28515625" style="18" customWidth="1"/>
    <col min="5080" max="5080" width="23.7109375" style="18" customWidth="1"/>
    <col min="5081" max="5081" width="21.28515625" style="18" customWidth="1"/>
    <col min="5082" max="5082" width="17.5703125" style="18" customWidth="1"/>
    <col min="5083" max="5083" width="16.28515625" style="18" customWidth="1"/>
    <col min="5084" max="5084" width="19.28515625" style="18" customWidth="1"/>
    <col min="5085" max="5086" width="15" style="18" bestFit="1" customWidth="1"/>
    <col min="5087" max="5087" width="11.7109375" style="18" customWidth="1"/>
    <col min="5088" max="5088" width="15" style="18" bestFit="1" customWidth="1"/>
    <col min="5089" max="5089" width="16.7109375" style="18" bestFit="1" customWidth="1"/>
    <col min="5090" max="5091" width="13.28515625" style="18" customWidth="1"/>
    <col min="5092" max="5092" width="13" style="18" customWidth="1"/>
    <col min="5093" max="5334" width="11.42578125" style="18"/>
    <col min="5335" max="5335" width="47.28515625" style="18" customWidth="1"/>
    <col min="5336" max="5336" width="23.7109375" style="18" customWidth="1"/>
    <col min="5337" max="5337" width="21.28515625" style="18" customWidth="1"/>
    <col min="5338" max="5338" width="17.5703125" style="18" customWidth="1"/>
    <col min="5339" max="5339" width="16.28515625" style="18" customWidth="1"/>
    <col min="5340" max="5340" width="19.28515625" style="18" customWidth="1"/>
    <col min="5341" max="5342" width="15" style="18" bestFit="1" customWidth="1"/>
    <col min="5343" max="5343" width="11.7109375" style="18" customWidth="1"/>
    <col min="5344" max="5344" width="15" style="18" bestFit="1" customWidth="1"/>
    <col min="5345" max="5345" width="16.7109375" style="18" bestFit="1" customWidth="1"/>
    <col min="5346" max="5347" width="13.28515625" style="18" customWidth="1"/>
    <col min="5348" max="5348" width="13" style="18" customWidth="1"/>
    <col min="5349" max="5590" width="11.42578125" style="18"/>
    <col min="5591" max="5591" width="47.28515625" style="18" customWidth="1"/>
    <col min="5592" max="5592" width="23.7109375" style="18" customWidth="1"/>
    <col min="5593" max="5593" width="21.28515625" style="18" customWidth="1"/>
    <col min="5594" max="5594" width="17.5703125" style="18" customWidth="1"/>
    <col min="5595" max="5595" width="16.28515625" style="18" customWidth="1"/>
    <col min="5596" max="5596" width="19.28515625" style="18" customWidth="1"/>
    <col min="5597" max="5598" width="15" style="18" bestFit="1" customWidth="1"/>
    <col min="5599" max="5599" width="11.7109375" style="18" customWidth="1"/>
    <col min="5600" max="5600" width="15" style="18" bestFit="1" customWidth="1"/>
    <col min="5601" max="5601" width="16.7109375" style="18" bestFit="1" customWidth="1"/>
    <col min="5602" max="5603" width="13.28515625" style="18" customWidth="1"/>
    <col min="5604" max="5604" width="13" style="18" customWidth="1"/>
    <col min="5605" max="5846" width="11.42578125" style="18"/>
    <col min="5847" max="5847" width="47.28515625" style="18" customWidth="1"/>
    <col min="5848" max="5848" width="23.7109375" style="18" customWidth="1"/>
    <col min="5849" max="5849" width="21.28515625" style="18" customWidth="1"/>
    <col min="5850" max="5850" width="17.5703125" style="18" customWidth="1"/>
    <col min="5851" max="5851" width="16.28515625" style="18" customWidth="1"/>
    <col min="5852" max="5852" width="19.28515625" style="18" customWidth="1"/>
    <col min="5853" max="5854" width="15" style="18" bestFit="1" customWidth="1"/>
    <col min="5855" max="5855" width="11.7109375" style="18" customWidth="1"/>
    <col min="5856" max="5856" width="15" style="18" bestFit="1" customWidth="1"/>
    <col min="5857" max="5857" width="16.7109375" style="18" bestFit="1" customWidth="1"/>
    <col min="5858" max="5859" width="13.28515625" style="18" customWidth="1"/>
    <col min="5860" max="5860" width="13" style="18" customWidth="1"/>
    <col min="5861" max="6102" width="11.42578125" style="18"/>
    <col min="6103" max="6103" width="47.28515625" style="18" customWidth="1"/>
    <col min="6104" max="6104" width="23.7109375" style="18" customWidth="1"/>
    <col min="6105" max="6105" width="21.28515625" style="18" customWidth="1"/>
    <col min="6106" max="6106" width="17.5703125" style="18" customWidth="1"/>
    <col min="6107" max="6107" width="16.28515625" style="18" customWidth="1"/>
    <col min="6108" max="6108" width="19.28515625" style="18" customWidth="1"/>
    <col min="6109" max="6110" width="15" style="18" bestFit="1" customWidth="1"/>
    <col min="6111" max="6111" width="11.7109375" style="18" customWidth="1"/>
    <col min="6112" max="6112" width="15" style="18" bestFit="1" customWidth="1"/>
    <col min="6113" max="6113" width="16.7109375" style="18" bestFit="1" customWidth="1"/>
    <col min="6114" max="6115" width="13.28515625" style="18" customWidth="1"/>
    <col min="6116" max="6116" width="13" style="18" customWidth="1"/>
    <col min="6117" max="6358" width="11.42578125" style="18"/>
    <col min="6359" max="6359" width="47.28515625" style="18" customWidth="1"/>
    <col min="6360" max="6360" width="23.7109375" style="18" customWidth="1"/>
    <col min="6361" max="6361" width="21.28515625" style="18" customWidth="1"/>
    <col min="6362" max="6362" width="17.5703125" style="18" customWidth="1"/>
    <col min="6363" max="6363" width="16.28515625" style="18" customWidth="1"/>
    <col min="6364" max="6364" width="19.28515625" style="18" customWidth="1"/>
    <col min="6365" max="6366" width="15" style="18" bestFit="1" customWidth="1"/>
    <col min="6367" max="6367" width="11.7109375" style="18" customWidth="1"/>
    <col min="6368" max="6368" width="15" style="18" bestFit="1" customWidth="1"/>
    <col min="6369" max="6369" width="16.7109375" style="18" bestFit="1" customWidth="1"/>
    <col min="6370" max="6371" width="13.28515625" style="18" customWidth="1"/>
    <col min="6372" max="6372" width="13" style="18" customWidth="1"/>
    <col min="6373" max="6614" width="11.42578125" style="18"/>
    <col min="6615" max="6615" width="47.28515625" style="18" customWidth="1"/>
    <col min="6616" max="6616" width="23.7109375" style="18" customWidth="1"/>
    <col min="6617" max="6617" width="21.28515625" style="18" customWidth="1"/>
    <col min="6618" max="6618" width="17.5703125" style="18" customWidth="1"/>
    <col min="6619" max="6619" width="16.28515625" style="18" customWidth="1"/>
    <col min="6620" max="6620" width="19.28515625" style="18" customWidth="1"/>
    <col min="6621" max="6622" width="15" style="18" bestFit="1" customWidth="1"/>
    <col min="6623" max="6623" width="11.7109375" style="18" customWidth="1"/>
    <col min="6624" max="6624" width="15" style="18" bestFit="1" customWidth="1"/>
    <col min="6625" max="6625" width="16.7109375" style="18" bestFit="1" customWidth="1"/>
    <col min="6626" max="6627" width="13.28515625" style="18" customWidth="1"/>
    <col min="6628" max="6628" width="13" style="18" customWidth="1"/>
    <col min="6629" max="6870" width="11.42578125" style="18"/>
    <col min="6871" max="6871" width="47.28515625" style="18" customWidth="1"/>
    <col min="6872" max="6872" width="23.7109375" style="18" customWidth="1"/>
    <col min="6873" max="6873" width="21.28515625" style="18" customWidth="1"/>
    <col min="6874" max="6874" width="17.5703125" style="18" customWidth="1"/>
    <col min="6875" max="6875" width="16.28515625" style="18" customWidth="1"/>
    <col min="6876" max="6876" width="19.28515625" style="18" customWidth="1"/>
    <col min="6877" max="6878" width="15" style="18" bestFit="1" customWidth="1"/>
    <col min="6879" max="6879" width="11.7109375" style="18" customWidth="1"/>
    <col min="6880" max="6880" width="15" style="18" bestFit="1" customWidth="1"/>
    <col min="6881" max="6881" width="16.7109375" style="18" bestFit="1" customWidth="1"/>
    <col min="6882" max="6883" width="13.28515625" style="18" customWidth="1"/>
    <col min="6884" max="6884" width="13" style="18" customWidth="1"/>
    <col min="6885" max="7126" width="11.42578125" style="18"/>
    <col min="7127" max="7127" width="47.28515625" style="18" customWidth="1"/>
    <col min="7128" max="7128" width="23.7109375" style="18" customWidth="1"/>
    <col min="7129" max="7129" width="21.28515625" style="18" customWidth="1"/>
    <col min="7130" max="7130" width="17.5703125" style="18" customWidth="1"/>
    <col min="7131" max="7131" width="16.28515625" style="18" customWidth="1"/>
    <col min="7132" max="7132" width="19.28515625" style="18" customWidth="1"/>
    <col min="7133" max="7134" width="15" style="18" bestFit="1" customWidth="1"/>
    <col min="7135" max="7135" width="11.7109375" style="18" customWidth="1"/>
    <col min="7136" max="7136" width="15" style="18" bestFit="1" customWidth="1"/>
    <col min="7137" max="7137" width="16.7109375" style="18" bestFit="1" customWidth="1"/>
    <col min="7138" max="7139" width="13.28515625" style="18" customWidth="1"/>
    <col min="7140" max="7140" width="13" style="18" customWidth="1"/>
    <col min="7141" max="7382" width="11.42578125" style="18"/>
    <col min="7383" max="7383" width="47.28515625" style="18" customWidth="1"/>
    <col min="7384" max="7384" width="23.7109375" style="18" customWidth="1"/>
    <col min="7385" max="7385" width="21.28515625" style="18" customWidth="1"/>
    <col min="7386" max="7386" width="17.5703125" style="18" customWidth="1"/>
    <col min="7387" max="7387" width="16.28515625" style="18" customWidth="1"/>
    <col min="7388" max="7388" width="19.28515625" style="18" customWidth="1"/>
    <col min="7389" max="7390" width="15" style="18" bestFit="1" customWidth="1"/>
    <col min="7391" max="7391" width="11.7109375" style="18" customWidth="1"/>
    <col min="7392" max="7392" width="15" style="18" bestFit="1" customWidth="1"/>
    <col min="7393" max="7393" width="16.7109375" style="18" bestFit="1" customWidth="1"/>
    <col min="7394" max="7395" width="13.28515625" style="18" customWidth="1"/>
    <col min="7396" max="7396" width="13" style="18" customWidth="1"/>
    <col min="7397" max="7638" width="11.42578125" style="18"/>
    <col min="7639" max="7639" width="47.28515625" style="18" customWidth="1"/>
    <col min="7640" max="7640" width="23.7109375" style="18" customWidth="1"/>
    <col min="7641" max="7641" width="21.28515625" style="18" customWidth="1"/>
    <col min="7642" max="7642" width="17.5703125" style="18" customWidth="1"/>
    <col min="7643" max="7643" width="16.28515625" style="18" customWidth="1"/>
    <col min="7644" max="7644" width="19.28515625" style="18" customWidth="1"/>
    <col min="7645" max="7646" width="15" style="18" bestFit="1" customWidth="1"/>
    <col min="7647" max="7647" width="11.7109375" style="18" customWidth="1"/>
    <col min="7648" max="7648" width="15" style="18" bestFit="1" customWidth="1"/>
    <col min="7649" max="7649" width="16.7109375" style="18" bestFit="1" customWidth="1"/>
    <col min="7650" max="7651" width="13.28515625" style="18" customWidth="1"/>
    <col min="7652" max="7652" width="13" style="18" customWidth="1"/>
    <col min="7653" max="7894" width="11.42578125" style="18"/>
    <col min="7895" max="7895" width="47.28515625" style="18" customWidth="1"/>
    <col min="7896" max="7896" width="23.7109375" style="18" customWidth="1"/>
    <col min="7897" max="7897" width="21.28515625" style="18" customWidth="1"/>
    <col min="7898" max="7898" width="17.5703125" style="18" customWidth="1"/>
    <col min="7899" max="7899" width="16.28515625" style="18" customWidth="1"/>
    <col min="7900" max="7900" width="19.28515625" style="18" customWidth="1"/>
    <col min="7901" max="7902" width="15" style="18" bestFit="1" customWidth="1"/>
    <col min="7903" max="7903" width="11.7109375" style="18" customWidth="1"/>
    <col min="7904" max="7904" width="15" style="18" bestFit="1" customWidth="1"/>
    <col min="7905" max="7905" width="16.7109375" style="18" bestFit="1" customWidth="1"/>
    <col min="7906" max="7907" width="13.28515625" style="18" customWidth="1"/>
    <col min="7908" max="7908" width="13" style="18" customWidth="1"/>
    <col min="7909" max="8150" width="11.42578125" style="18"/>
    <col min="8151" max="8151" width="47.28515625" style="18" customWidth="1"/>
    <col min="8152" max="8152" width="23.7109375" style="18" customWidth="1"/>
    <col min="8153" max="8153" width="21.28515625" style="18" customWidth="1"/>
    <col min="8154" max="8154" width="17.5703125" style="18" customWidth="1"/>
    <col min="8155" max="8155" width="16.28515625" style="18" customWidth="1"/>
    <col min="8156" max="8156" width="19.28515625" style="18" customWidth="1"/>
    <col min="8157" max="8158" width="15" style="18" bestFit="1" customWidth="1"/>
    <col min="8159" max="8159" width="11.7109375" style="18" customWidth="1"/>
    <col min="8160" max="8160" width="15" style="18" bestFit="1" customWidth="1"/>
    <col min="8161" max="8161" width="16.7109375" style="18" bestFit="1" customWidth="1"/>
    <col min="8162" max="8163" width="13.28515625" style="18" customWidth="1"/>
    <col min="8164" max="8164" width="13" style="18" customWidth="1"/>
    <col min="8165" max="8406" width="11.42578125" style="18"/>
    <col min="8407" max="8407" width="47.28515625" style="18" customWidth="1"/>
    <col min="8408" max="8408" width="23.7109375" style="18" customWidth="1"/>
    <col min="8409" max="8409" width="21.28515625" style="18" customWidth="1"/>
    <col min="8410" max="8410" width="17.5703125" style="18" customWidth="1"/>
    <col min="8411" max="8411" width="16.28515625" style="18" customWidth="1"/>
    <col min="8412" max="8412" width="19.28515625" style="18" customWidth="1"/>
    <col min="8413" max="8414" width="15" style="18" bestFit="1" customWidth="1"/>
    <col min="8415" max="8415" width="11.7109375" style="18" customWidth="1"/>
    <col min="8416" max="8416" width="15" style="18" bestFit="1" customWidth="1"/>
    <col min="8417" max="8417" width="16.7109375" style="18" bestFit="1" customWidth="1"/>
    <col min="8418" max="8419" width="13.28515625" style="18" customWidth="1"/>
    <col min="8420" max="8420" width="13" style="18" customWidth="1"/>
    <col min="8421" max="8662" width="11.42578125" style="18"/>
    <col min="8663" max="8663" width="47.28515625" style="18" customWidth="1"/>
    <col min="8664" max="8664" width="23.7109375" style="18" customWidth="1"/>
    <col min="8665" max="8665" width="21.28515625" style="18" customWidth="1"/>
    <col min="8666" max="8666" width="17.5703125" style="18" customWidth="1"/>
    <col min="8667" max="8667" width="16.28515625" style="18" customWidth="1"/>
    <col min="8668" max="8668" width="19.28515625" style="18" customWidth="1"/>
    <col min="8669" max="8670" width="15" style="18" bestFit="1" customWidth="1"/>
    <col min="8671" max="8671" width="11.7109375" style="18" customWidth="1"/>
    <col min="8672" max="8672" width="15" style="18" bestFit="1" customWidth="1"/>
    <col min="8673" max="8673" width="16.7109375" style="18" bestFit="1" customWidth="1"/>
    <col min="8674" max="8675" width="13.28515625" style="18" customWidth="1"/>
    <col min="8676" max="8676" width="13" style="18" customWidth="1"/>
    <col min="8677" max="8918" width="11.42578125" style="18"/>
    <col min="8919" max="8919" width="47.28515625" style="18" customWidth="1"/>
    <col min="8920" max="8920" width="23.7109375" style="18" customWidth="1"/>
    <col min="8921" max="8921" width="21.28515625" style="18" customWidth="1"/>
    <col min="8922" max="8922" width="17.5703125" style="18" customWidth="1"/>
    <col min="8923" max="8923" width="16.28515625" style="18" customWidth="1"/>
    <col min="8924" max="8924" width="19.28515625" style="18" customWidth="1"/>
    <col min="8925" max="8926" width="15" style="18" bestFit="1" customWidth="1"/>
    <col min="8927" max="8927" width="11.7109375" style="18" customWidth="1"/>
    <col min="8928" max="8928" width="15" style="18" bestFit="1" customWidth="1"/>
    <col min="8929" max="8929" width="16.7109375" style="18" bestFit="1" customWidth="1"/>
    <col min="8930" max="8931" width="13.28515625" style="18" customWidth="1"/>
    <col min="8932" max="8932" width="13" style="18" customWidth="1"/>
    <col min="8933" max="9174" width="11.42578125" style="18"/>
    <col min="9175" max="9175" width="47.28515625" style="18" customWidth="1"/>
    <col min="9176" max="9176" width="23.7109375" style="18" customWidth="1"/>
    <col min="9177" max="9177" width="21.28515625" style="18" customWidth="1"/>
    <col min="9178" max="9178" width="17.5703125" style="18" customWidth="1"/>
    <col min="9179" max="9179" width="16.28515625" style="18" customWidth="1"/>
    <col min="9180" max="9180" width="19.28515625" style="18" customWidth="1"/>
    <col min="9181" max="9182" width="15" style="18" bestFit="1" customWidth="1"/>
    <col min="9183" max="9183" width="11.7109375" style="18" customWidth="1"/>
    <col min="9184" max="9184" width="15" style="18" bestFit="1" customWidth="1"/>
    <col min="9185" max="9185" width="16.7109375" style="18" bestFit="1" customWidth="1"/>
    <col min="9186" max="9187" width="13.28515625" style="18" customWidth="1"/>
    <col min="9188" max="9188" width="13" style="18" customWidth="1"/>
    <col min="9189" max="9430" width="11.42578125" style="18"/>
    <col min="9431" max="9431" width="47.28515625" style="18" customWidth="1"/>
    <col min="9432" max="9432" width="23.7109375" style="18" customWidth="1"/>
    <col min="9433" max="9433" width="21.28515625" style="18" customWidth="1"/>
    <col min="9434" max="9434" width="17.5703125" style="18" customWidth="1"/>
    <col min="9435" max="9435" width="16.28515625" style="18" customWidth="1"/>
    <col min="9436" max="9436" width="19.28515625" style="18" customWidth="1"/>
    <col min="9437" max="9438" width="15" style="18" bestFit="1" customWidth="1"/>
    <col min="9439" max="9439" width="11.7109375" style="18" customWidth="1"/>
    <col min="9440" max="9440" width="15" style="18" bestFit="1" customWidth="1"/>
    <col min="9441" max="9441" width="16.7109375" style="18" bestFit="1" customWidth="1"/>
    <col min="9442" max="9443" width="13.28515625" style="18" customWidth="1"/>
    <col min="9444" max="9444" width="13" style="18" customWidth="1"/>
    <col min="9445" max="9686" width="11.42578125" style="18"/>
    <col min="9687" max="9687" width="47.28515625" style="18" customWidth="1"/>
    <col min="9688" max="9688" width="23.7109375" style="18" customWidth="1"/>
    <col min="9689" max="9689" width="21.28515625" style="18" customWidth="1"/>
    <col min="9690" max="9690" width="17.5703125" style="18" customWidth="1"/>
    <col min="9691" max="9691" width="16.28515625" style="18" customWidth="1"/>
    <col min="9692" max="9692" width="19.28515625" style="18" customWidth="1"/>
    <col min="9693" max="9694" width="15" style="18" bestFit="1" customWidth="1"/>
    <col min="9695" max="9695" width="11.7109375" style="18" customWidth="1"/>
    <col min="9696" max="9696" width="15" style="18" bestFit="1" customWidth="1"/>
    <col min="9697" max="9697" width="16.7109375" style="18" bestFit="1" customWidth="1"/>
    <col min="9698" max="9699" width="13.28515625" style="18" customWidth="1"/>
    <col min="9700" max="9700" width="13" style="18" customWidth="1"/>
    <col min="9701" max="9942" width="11.42578125" style="18"/>
    <col min="9943" max="9943" width="47.28515625" style="18" customWidth="1"/>
    <col min="9944" max="9944" width="23.7109375" style="18" customWidth="1"/>
    <col min="9945" max="9945" width="21.28515625" style="18" customWidth="1"/>
    <col min="9946" max="9946" width="17.5703125" style="18" customWidth="1"/>
    <col min="9947" max="9947" width="16.28515625" style="18" customWidth="1"/>
    <col min="9948" max="9948" width="19.28515625" style="18" customWidth="1"/>
    <col min="9949" max="9950" width="15" style="18" bestFit="1" customWidth="1"/>
    <col min="9951" max="9951" width="11.7109375" style="18" customWidth="1"/>
    <col min="9952" max="9952" width="15" style="18" bestFit="1" customWidth="1"/>
    <col min="9953" max="9953" width="16.7109375" style="18" bestFit="1" customWidth="1"/>
    <col min="9954" max="9955" width="13.28515625" style="18" customWidth="1"/>
    <col min="9956" max="9956" width="13" style="18" customWidth="1"/>
    <col min="9957" max="10198" width="11.42578125" style="18"/>
    <col min="10199" max="10199" width="47.28515625" style="18" customWidth="1"/>
    <col min="10200" max="10200" width="23.7109375" style="18" customWidth="1"/>
    <col min="10201" max="10201" width="21.28515625" style="18" customWidth="1"/>
    <col min="10202" max="10202" width="17.5703125" style="18" customWidth="1"/>
    <col min="10203" max="10203" width="16.28515625" style="18" customWidth="1"/>
    <col min="10204" max="10204" width="19.28515625" style="18" customWidth="1"/>
    <col min="10205" max="10206" width="15" style="18" bestFit="1" customWidth="1"/>
    <col min="10207" max="10207" width="11.7109375" style="18" customWidth="1"/>
    <col min="10208" max="10208" width="15" style="18" bestFit="1" customWidth="1"/>
    <col min="10209" max="10209" width="16.7109375" style="18" bestFit="1" customWidth="1"/>
    <col min="10210" max="10211" width="13.28515625" style="18" customWidth="1"/>
    <col min="10212" max="10212" width="13" style="18" customWidth="1"/>
    <col min="10213" max="10454" width="11.42578125" style="18"/>
    <col min="10455" max="10455" width="47.28515625" style="18" customWidth="1"/>
    <col min="10456" max="10456" width="23.7109375" style="18" customWidth="1"/>
    <col min="10457" max="10457" width="21.28515625" style="18" customWidth="1"/>
    <col min="10458" max="10458" width="17.5703125" style="18" customWidth="1"/>
    <col min="10459" max="10459" width="16.28515625" style="18" customWidth="1"/>
    <col min="10460" max="10460" width="19.28515625" style="18" customWidth="1"/>
    <col min="10461" max="10462" width="15" style="18" bestFit="1" customWidth="1"/>
    <col min="10463" max="10463" width="11.7109375" style="18" customWidth="1"/>
    <col min="10464" max="10464" width="15" style="18" bestFit="1" customWidth="1"/>
    <col min="10465" max="10465" width="16.7109375" style="18" bestFit="1" customWidth="1"/>
    <col min="10466" max="10467" width="13.28515625" style="18" customWidth="1"/>
    <col min="10468" max="10468" width="13" style="18" customWidth="1"/>
    <col min="10469" max="10710" width="11.42578125" style="18"/>
    <col min="10711" max="10711" width="47.28515625" style="18" customWidth="1"/>
    <col min="10712" max="10712" width="23.7109375" style="18" customWidth="1"/>
    <col min="10713" max="10713" width="21.28515625" style="18" customWidth="1"/>
    <col min="10714" max="10714" width="17.5703125" style="18" customWidth="1"/>
    <col min="10715" max="10715" width="16.28515625" style="18" customWidth="1"/>
    <col min="10716" max="10716" width="19.28515625" style="18" customWidth="1"/>
    <col min="10717" max="10718" width="15" style="18" bestFit="1" customWidth="1"/>
    <col min="10719" max="10719" width="11.7109375" style="18" customWidth="1"/>
    <col min="10720" max="10720" width="15" style="18" bestFit="1" customWidth="1"/>
    <col min="10721" max="10721" width="16.7109375" style="18" bestFit="1" customWidth="1"/>
    <col min="10722" max="10723" width="13.28515625" style="18" customWidth="1"/>
    <col min="10724" max="10724" width="13" style="18" customWidth="1"/>
    <col min="10725" max="10966" width="11.42578125" style="18"/>
    <col min="10967" max="10967" width="47.28515625" style="18" customWidth="1"/>
    <col min="10968" max="10968" width="23.7109375" style="18" customWidth="1"/>
    <col min="10969" max="10969" width="21.28515625" style="18" customWidth="1"/>
    <col min="10970" max="10970" width="17.5703125" style="18" customWidth="1"/>
    <col min="10971" max="10971" width="16.28515625" style="18" customWidth="1"/>
    <col min="10972" max="10972" width="19.28515625" style="18" customWidth="1"/>
    <col min="10973" max="10974" width="15" style="18" bestFit="1" customWidth="1"/>
    <col min="10975" max="10975" width="11.7109375" style="18" customWidth="1"/>
    <col min="10976" max="10976" width="15" style="18" bestFit="1" customWidth="1"/>
    <col min="10977" max="10977" width="16.7109375" style="18" bestFit="1" customWidth="1"/>
    <col min="10978" max="10979" width="13.28515625" style="18" customWidth="1"/>
    <col min="10980" max="10980" width="13" style="18" customWidth="1"/>
    <col min="10981" max="11222" width="11.42578125" style="18"/>
    <col min="11223" max="11223" width="47.28515625" style="18" customWidth="1"/>
    <col min="11224" max="11224" width="23.7109375" style="18" customWidth="1"/>
    <col min="11225" max="11225" width="21.28515625" style="18" customWidth="1"/>
    <col min="11226" max="11226" width="17.5703125" style="18" customWidth="1"/>
    <col min="11227" max="11227" width="16.28515625" style="18" customWidth="1"/>
    <col min="11228" max="11228" width="19.28515625" style="18" customWidth="1"/>
    <col min="11229" max="11230" width="15" style="18" bestFit="1" customWidth="1"/>
    <col min="11231" max="11231" width="11.7109375" style="18" customWidth="1"/>
    <col min="11232" max="11232" width="15" style="18" bestFit="1" customWidth="1"/>
    <col min="11233" max="11233" width="16.7109375" style="18" bestFit="1" customWidth="1"/>
    <col min="11234" max="11235" width="13.28515625" style="18" customWidth="1"/>
    <col min="11236" max="11236" width="13" style="18" customWidth="1"/>
    <col min="11237" max="11478" width="11.42578125" style="18"/>
    <col min="11479" max="11479" width="47.28515625" style="18" customWidth="1"/>
    <col min="11480" max="11480" width="23.7109375" style="18" customWidth="1"/>
    <col min="11481" max="11481" width="21.28515625" style="18" customWidth="1"/>
    <col min="11482" max="11482" width="17.5703125" style="18" customWidth="1"/>
    <col min="11483" max="11483" width="16.28515625" style="18" customWidth="1"/>
    <col min="11484" max="11484" width="19.28515625" style="18" customWidth="1"/>
    <col min="11485" max="11486" width="15" style="18" bestFit="1" customWidth="1"/>
    <col min="11487" max="11487" width="11.7109375" style="18" customWidth="1"/>
    <col min="11488" max="11488" width="15" style="18" bestFit="1" customWidth="1"/>
    <col min="11489" max="11489" width="16.7109375" style="18" bestFit="1" customWidth="1"/>
    <col min="11490" max="11491" width="13.28515625" style="18" customWidth="1"/>
    <col min="11492" max="11492" width="13" style="18" customWidth="1"/>
    <col min="11493" max="11734" width="11.42578125" style="18"/>
    <col min="11735" max="11735" width="47.28515625" style="18" customWidth="1"/>
    <col min="11736" max="11736" width="23.7109375" style="18" customWidth="1"/>
    <col min="11737" max="11737" width="21.28515625" style="18" customWidth="1"/>
    <col min="11738" max="11738" width="17.5703125" style="18" customWidth="1"/>
    <col min="11739" max="11739" width="16.28515625" style="18" customWidth="1"/>
    <col min="11740" max="11740" width="19.28515625" style="18" customWidth="1"/>
    <col min="11741" max="11742" width="15" style="18" bestFit="1" customWidth="1"/>
    <col min="11743" max="11743" width="11.7109375" style="18" customWidth="1"/>
    <col min="11744" max="11744" width="15" style="18" bestFit="1" customWidth="1"/>
    <col min="11745" max="11745" width="16.7109375" style="18" bestFit="1" customWidth="1"/>
    <col min="11746" max="11747" width="13.28515625" style="18" customWidth="1"/>
    <col min="11748" max="11748" width="13" style="18" customWidth="1"/>
    <col min="11749" max="11990" width="11.42578125" style="18"/>
    <col min="11991" max="11991" width="47.28515625" style="18" customWidth="1"/>
    <col min="11992" max="11992" width="23.7109375" style="18" customWidth="1"/>
    <col min="11993" max="11993" width="21.28515625" style="18" customWidth="1"/>
    <col min="11994" max="11994" width="17.5703125" style="18" customWidth="1"/>
    <col min="11995" max="11995" width="16.28515625" style="18" customWidth="1"/>
    <col min="11996" max="11996" width="19.28515625" style="18" customWidth="1"/>
    <col min="11997" max="11998" width="15" style="18" bestFit="1" customWidth="1"/>
    <col min="11999" max="11999" width="11.7109375" style="18" customWidth="1"/>
    <col min="12000" max="12000" width="15" style="18" bestFit="1" customWidth="1"/>
    <col min="12001" max="12001" width="16.7109375" style="18" bestFit="1" customWidth="1"/>
    <col min="12002" max="12003" width="13.28515625" style="18" customWidth="1"/>
    <col min="12004" max="12004" width="13" style="18" customWidth="1"/>
    <col min="12005" max="12246" width="11.42578125" style="18"/>
    <col min="12247" max="12247" width="47.28515625" style="18" customWidth="1"/>
    <col min="12248" max="12248" width="23.7109375" style="18" customWidth="1"/>
    <col min="12249" max="12249" width="21.28515625" style="18" customWidth="1"/>
    <col min="12250" max="12250" width="17.5703125" style="18" customWidth="1"/>
    <col min="12251" max="12251" width="16.28515625" style="18" customWidth="1"/>
    <col min="12252" max="12252" width="19.28515625" style="18" customWidth="1"/>
    <col min="12253" max="12254" width="15" style="18" bestFit="1" customWidth="1"/>
    <col min="12255" max="12255" width="11.7109375" style="18" customWidth="1"/>
    <col min="12256" max="12256" width="15" style="18" bestFit="1" customWidth="1"/>
    <col min="12257" max="12257" width="16.7109375" style="18" bestFit="1" customWidth="1"/>
    <col min="12258" max="12259" width="13.28515625" style="18" customWidth="1"/>
    <col min="12260" max="12260" width="13" style="18" customWidth="1"/>
    <col min="12261" max="12502" width="11.42578125" style="18"/>
    <col min="12503" max="12503" width="47.28515625" style="18" customWidth="1"/>
    <col min="12504" max="12504" width="23.7109375" style="18" customWidth="1"/>
    <col min="12505" max="12505" width="21.28515625" style="18" customWidth="1"/>
    <col min="12506" max="12506" width="17.5703125" style="18" customWidth="1"/>
    <col min="12507" max="12507" width="16.28515625" style="18" customWidth="1"/>
    <col min="12508" max="12508" width="19.28515625" style="18" customWidth="1"/>
    <col min="12509" max="12510" width="15" style="18" bestFit="1" customWidth="1"/>
    <col min="12511" max="12511" width="11.7109375" style="18" customWidth="1"/>
    <col min="12512" max="12512" width="15" style="18" bestFit="1" customWidth="1"/>
    <col min="12513" max="12513" width="16.7109375" style="18" bestFit="1" customWidth="1"/>
    <col min="12514" max="12515" width="13.28515625" style="18" customWidth="1"/>
    <col min="12516" max="12516" width="13" style="18" customWidth="1"/>
    <col min="12517" max="12758" width="11.42578125" style="18"/>
    <col min="12759" max="12759" width="47.28515625" style="18" customWidth="1"/>
    <col min="12760" max="12760" width="23.7109375" style="18" customWidth="1"/>
    <col min="12761" max="12761" width="21.28515625" style="18" customWidth="1"/>
    <col min="12762" max="12762" width="17.5703125" style="18" customWidth="1"/>
    <col min="12763" max="12763" width="16.28515625" style="18" customWidth="1"/>
    <col min="12764" max="12764" width="19.28515625" style="18" customWidth="1"/>
    <col min="12765" max="12766" width="15" style="18" bestFit="1" customWidth="1"/>
    <col min="12767" max="12767" width="11.7109375" style="18" customWidth="1"/>
    <col min="12768" max="12768" width="15" style="18" bestFit="1" customWidth="1"/>
    <col min="12769" max="12769" width="16.7109375" style="18" bestFit="1" customWidth="1"/>
    <col min="12770" max="12771" width="13.28515625" style="18" customWidth="1"/>
    <col min="12772" max="12772" width="13" style="18" customWidth="1"/>
    <col min="12773" max="13014" width="11.42578125" style="18"/>
    <col min="13015" max="13015" width="47.28515625" style="18" customWidth="1"/>
    <col min="13016" max="13016" width="23.7109375" style="18" customWidth="1"/>
    <col min="13017" max="13017" width="21.28515625" style="18" customWidth="1"/>
    <col min="13018" max="13018" width="17.5703125" style="18" customWidth="1"/>
    <col min="13019" max="13019" width="16.28515625" style="18" customWidth="1"/>
    <col min="13020" max="13020" width="19.28515625" style="18" customWidth="1"/>
    <col min="13021" max="13022" width="15" style="18" bestFit="1" customWidth="1"/>
    <col min="13023" max="13023" width="11.7109375" style="18" customWidth="1"/>
    <col min="13024" max="13024" width="15" style="18" bestFit="1" customWidth="1"/>
    <col min="13025" max="13025" width="16.7109375" style="18" bestFit="1" customWidth="1"/>
    <col min="13026" max="13027" width="13.28515625" style="18" customWidth="1"/>
    <col min="13028" max="13028" width="13" style="18" customWidth="1"/>
    <col min="13029" max="13270" width="11.42578125" style="18"/>
    <col min="13271" max="13271" width="47.28515625" style="18" customWidth="1"/>
    <col min="13272" max="13272" width="23.7109375" style="18" customWidth="1"/>
    <col min="13273" max="13273" width="21.28515625" style="18" customWidth="1"/>
    <col min="13274" max="13274" width="17.5703125" style="18" customWidth="1"/>
    <col min="13275" max="13275" width="16.28515625" style="18" customWidth="1"/>
    <col min="13276" max="13276" width="19.28515625" style="18" customWidth="1"/>
    <col min="13277" max="13278" width="15" style="18" bestFit="1" customWidth="1"/>
    <col min="13279" max="13279" width="11.7109375" style="18" customWidth="1"/>
    <col min="13280" max="13280" width="15" style="18" bestFit="1" customWidth="1"/>
    <col min="13281" max="13281" width="16.7109375" style="18" bestFit="1" customWidth="1"/>
    <col min="13282" max="13283" width="13.28515625" style="18" customWidth="1"/>
    <col min="13284" max="13284" width="13" style="18" customWidth="1"/>
    <col min="13285" max="13526" width="11.42578125" style="18"/>
    <col min="13527" max="13527" width="47.28515625" style="18" customWidth="1"/>
    <col min="13528" max="13528" width="23.7109375" style="18" customWidth="1"/>
    <col min="13529" max="13529" width="21.28515625" style="18" customWidth="1"/>
    <col min="13530" max="13530" width="17.5703125" style="18" customWidth="1"/>
    <col min="13531" max="13531" width="16.28515625" style="18" customWidth="1"/>
    <col min="13532" max="13532" width="19.28515625" style="18" customWidth="1"/>
    <col min="13533" max="13534" width="15" style="18" bestFit="1" customWidth="1"/>
    <col min="13535" max="13535" width="11.7109375" style="18" customWidth="1"/>
    <col min="13536" max="13536" width="15" style="18" bestFit="1" customWidth="1"/>
    <col min="13537" max="13537" width="16.7109375" style="18" bestFit="1" customWidth="1"/>
    <col min="13538" max="13539" width="13.28515625" style="18" customWidth="1"/>
    <col min="13540" max="13540" width="13" style="18" customWidth="1"/>
    <col min="13541" max="13782" width="11.42578125" style="18"/>
    <col min="13783" max="13783" width="47.28515625" style="18" customWidth="1"/>
    <col min="13784" max="13784" width="23.7109375" style="18" customWidth="1"/>
    <col min="13785" max="13785" width="21.28515625" style="18" customWidth="1"/>
    <col min="13786" max="13786" width="17.5703125" style="18" customWidth="1"/>
    <col min="13787" max="13787" width="16.28515625" style="18" customWidth="1"/>
    <col min="13788" max="13788" width="19.28515625" style="18" customWidth="1"/>
    <col min="13789" max="13790" width="15" style="18" bestFit="1" customWidth="1"/>
    <col min="13791" max="13791" width="11.7109375" style="18" customWidth="1"/>
    <col min="13792" max="13792" width="15" style="18" bestFit="1" customWidth="1"/>
    <col min="13793" max="13793" width="16.7109375" style="18" bestFit="1" customWidth="1"/>
    <col min="13794" max="13795" width="13.28515625" style="18" customWidth="1"/>
    <col min="13796" max="13796" width="13" style="18" customWidth="1"/>
    <col min="13797" max="14038" width="11.42578125" style="18"/>
    <col min="14039" max="14039" width="47.28515625" style="18" customWidth="1"/>
    <col min="14040" max="14040" width="23.7109375" style="18" customWidth="1"/>
    <col min="14041" max="14041" width="21.28515625" style="18" customWidth="1"/>
    <col min="14042" max="14042" width="17.5703125" style="18" customWidth="1"/>
    <col min="14043" max="14043" width="16.28515625" style="18" customWidth="1"/>
    <col min="14044" max="14044" width="19.28515625" style="18" customWidth="1"/>
    <col min="14045" max="14046" width="15" style="18" bestFit="1" customWidth="1"/>
    <col min="14047" max="14047" width="11.7109375" style="18" customWidth="1"/>
    <col min="14048" max="14048" width="15" style="18" bestFit="1" customWidth="1"/>
    <col min="14049" max="14049" width="16.7109375" style="18" bestFit="1" customWidth="1"/>
    <col min="14050" max="14051" width="13.28515625" style="18" customWidth="1"/>
    <col min="14052" max="14052" width="13" style="18" customWidth="1"/>
    <col min="14053" max="14294" width="11.42578125" style="18"/>
    <col min="14295" max="14295" width="47.28515625" style="18" customWidth="1"/>
    <col min="14296" max="14296" width="23.7109375" style="18" customWidth="1"/>
    <col min="14297" max="14297" width="21.28515625" style="18" customWidth="1"/>
    <col min="14298" max="14298" width="17.5703125" style="18" customWidth="1"/>
    <col min="14299" max="14299" width="16.28515625" style="18" customWidth="1"/>
    <col min="14300" max="14300" width="19.28515625" style="18" customWidth="1"/>
    <col min="14301" max="14302" width="15" style="18" bestFit="1" customWidth="1"/>
    <col min="14303" max="14303" width="11.7109375" style="18" customWidth="1"/>
    <col min="14304" max="14304" width="15" style="18" bestFit="1" customWidth="1"/>
    <col min="14305" max="14305" width="16.7109375" style="18" bestFit="1" customWidth="1"/>
    <col min="14306" max="14307" width="13.28515625" style="18" customWidth="1"/>
    <col min="14308" max="14308" width="13" style="18" customWidth="1"/>
    <col min="14309" max="14550" width="11.42578125" style="18"/>
    <col min="14551" max="14551" width="47.28515625" style="18" customWidth="1"/>
    <col min="14552" max="14552" width="23.7109375" style="18" customWidth="1"/>
    <col min="14553" max="14553" width="21.28515625" style="18" customWidth="1"/>
    <col min="14554" max="14554" width="17.5703125" style="18" customWidth="1"/>
    <col min="14555" max="14555" width="16.28515625" style="18" customWidth="1"/>
    <col min="14556" max="14556" width="19.28515625" style="18" customWidth="1"/>
    <col min="14557" max="14558" width="15" style="18" bestFit="1" customWidth="1"/>
    <col min="14559" max="14559" width="11.7109375" style="18" customWidth="1"/>
    <col min="14560" max="14560" width="15" style="18" bestFit="1" customWidth="1"/>
    <col min="14561" max="14561" width="16.7109375" style="18" bestFit="1" customWidth="1"/>
    <col min="14562" max="14563" width="13.28515625" style="18" customWidth="1"/>
    <col min="14564" max="14564" width="13" style="18" customWidth="1"/>
    <col min="14565" max="14806" width="11.42578125" style="18"/>
    <col min="14807" max="14807" width="47.28515625" style="18" customWidth="1"/>
    <col min="14808" max="14808" width="23.7109375" style="18" customWidth="1"/>
    <col min="14809" max="14809" width="21.28515625" style="18" customWidth="1"/>
    <col min="14810" max="14810" width="17.5703125" style="18" customWidth="1"/>
    <col min="14811" max="14811" width="16.28515625" style="18" customWidth="1"/>
    <col min="14812" max="14812" width="19.28515625" style="18" customWidth="1"/>
    <col min="14813" max="14814" width="15" style="18" bestFit="1" customWidth="1"/>
    <col min="14815" max="14815" width="11.7109375" style="18" customWidth="1"/>
    <col min="14816" max="14816" width="15" style="18" bestFit="1" customWidth="1"/>
    <col min="14817" max="14817" width="16.7109375" style="18" bestFit="1" customWidth="1"/>
    <col min="14818" max="14819" width="13.28515625" style="18" customWidth="1"/>
    <col min="14820" max="14820" width="13" style="18" customWidth="1"/>
    <col min="14821" max="15062" width="11.42578125" style="18"/>
    <col min="15063" max="15063" width="47.28515625" style="18" customWidth="1"/>
    <col min="15064" max="15064" width="23.7109375" style="18" customWidth="1"/>
    <col min="15065" max="15065" width="21.28515625" style="18" customWidth="1"/>
    <col min="15066" max="15066" width="17.5703125" style="18" customWidth="1"/>
    <col min="15067" max="15067" width="16.28515625" style="18" customWidth="1"/>
    <col min="15068" max="15068" width="19.28515625" style="18" customWidth="1"/>
    <col min="15069" max="15070" width="15" style="18" bestFit="1" customWidth="1"/>
    <col min="15071" max="15071" width="11.7109375" style="18" customWidth="1"/>
    <col min="15072" max="15072" width="15" style="18" bestFit="1" customWidth="1"/>
    <col min="15073" max="15073" width="16.7109375" style="18" bestFit="1" customWidth="1"/>
    <col min="15074" max="15075" width="13.28515625" style="18" customWidth="1"/>
    <col min="15076" max="15076" width="13" style="18" customWidth="1"/>
    <col min="15077" max="15318" width="11.42578125" style="18"/>
    <col min="15319" max="15319" width="47.28515625" style="18" customWidth="1"/>
    <col min="15320" max="15320" width="23.7109375" style="18" customWidth="1"/>
    <col min="15321" max="15321" width="21.28515625" style="18" customWidth="1"/>
    <col min="15322" max="15322" width="17.5703125" style="18" customWidth="1"/>
    <col min="15323" max="15323" width="16.28515625" style="18" customWidth="1"/>
    <col min="15324" max="15324" width="19.28515625" style="18" customWidth="1"/>
    <col min="15325" max="15326" width="15" style="18" bestFit="1" customWidth="1"/>
    <col min="15327" max="15327" width="11.7109375" style="18" customWidth="1"/>
    <col min="15328" max="15328" width="15" style="18" bestFit="1" customWidth="1"/>
    <col min="15329" max="15329" width="16.7109375" style="18" bestFit="1" customWidth="1"/>
    <col min="15330" max="15331" width="13.28515625" style="18" customWidth="1"/>
    <col min="15332" max="15332" width="13" style="18" customWidth="1"/>
    <col min="15333" max="15574" width="11.42578125" style="18"/>
    <col min="15575" max="15575" width="47.28515625" style="18" customWidth="1"/>
    <col min="15576" max="15576" width="23.7109375" style="18" customWidth="1"/>
    <col min="15577" max="15577" width="21.28515625" style="18" customWidth="1"/>
    <col min="15578" max="15578" width="17.5703125" style="18" customWidth="1"/>
    <col min="15579" max="15579" width="16.28515625" style="18" customWidth="1"/>
    <col min="15580" max="15580" width="19.28515625" style="18" customWidth="1"/>
    <col min="15581" max="15582" width="15" style="18" bestFit="1" customWidth="1"/>
    <col min="15583" max="15583" width="11.7109375" style="18" customWidth="1"/>
    <col min="15584" max="15584" width="15" style="18" bestFit="1" customWidth="1"/>
    <col min="15585" max="15585" width="16.7109375" style="18" bestFit="1" customWidth="1"/>
    <col min="15586" max="15587" width="13.28515625" style="18" customWidth="1"/>
    <col min="15588" max="15588" width="13" style="18" customWidth="1"/>
    <col min="15589" max="15830" width="11.42578125" style="18"/>
    <col min="15831" max="15831" width="47.28515625" style="18" customWidth="1"/>
    <col min="15832" max="15832" width="23.7109375" style="18" customWidth="1"/>
    <col min="15833" max="15833" width="21.28515625" style="18" customWidth="1"/>
    <col min="15834" max="15834" width="17.5703125" style="18" customWidth="1"/>
    <col min="15835" max="15835" width="16.28515625" style="18" customWidth="1"/>
    <col min="15836" max="15836" width="19.28515625" style="18" customWidth="1"/>
    <col min="15837" max="15838" width="15" style="18" bestFit="1" customWidth="1"/>
    <col min="15839" max="15839" width="11.7109375" style="18" customWidth="1"/>
    <col min="15840" max="15840" width="15" style="18" bestFit="1" customWidth="1"/>
    <col min="15841" max="15841" width="16.7109375" style="18" bestFit="1" customWidth="1"/>
    <col min="15842" max="15843" width="13.28515625" style="18" customWidth="1"/>
    <col min="15844" max="15844" width="13" style="18" customWidth="1"/>
    <col min="15845" max="16086" width="11.42578125" style="18"/>
    <col min="16087" max="16087" width="47.28515625" style="18" customWidth="1"/>
    <col min="16088" max="16088" width="23.7109375" style="18" customWidth="1"/>
    <col min="16089" max="16089" width="21.28515625" style="18" customWidth="1"/>
    <col min="16090" max="16090" width="17.5703125" style="18" customWidth="1"/>
    <col min="16091" max="16091" width="16.28515625" style="18" customWidth="1"/>
    <col min="16092" max="16092" width="19.28515625" style="18" customWidth="1"/>
    <col min="16093" max="16094" width="15" style="18" bestFit="1" customWidth="1"/>
    <col min="16095" max="16095" width="11.7109375" style="18" customWidth="1"/>
    <col min="16096" max="16096" width="15" style="18" bestFit="1" customWidth="1"/>
    <col min="16097" max="16097" width="16.7109375" style="18" bestFit="1" customWidth="1"/>
    <col min="16098" max="16099" width="13.28515625" style="18" customWidth="1"/>
    <col min="16100" max="16100" width="13" style="18" customWidth="1"/>
    <col min="16101" max="16341" width="11.42578125" style="18"/>
    <col min="16342" max="16367" width="11.42578125" style="18" customWidth="1"/>
    <col min="16368" max="16384" width="11.42578125" style="18"/>
  </cols>
  <sheetData>
    <row r="1" spans="2:19" ht="30" customHeight="1" x14ac:dyDescent="0.2">
      <c r="B1" s="15" t="s">
        <v>34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37"/>
    </row>
    <row r="2" spans="2:19" ht="30" customHeight="1" x14ac:dyDescent="0.2">
      <c r="B2" s="15" t="s">
        <v>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7"/>
    </row>
    <row r="3" spans="2:19" ht="45" customHeight="1" x14ac:dyDescent="0.25">
      <c r="B3" s="17" t="s">
        <v>10</v>
      </c>
      <c r="C3">
        <v>1</v>
      </c>
      <c r="D3" s="32" t="str">
        <f>VLOOKUP($C$3,donnees_sources_MCO!$B$3:$H$3,2,FALSE)</f>
        <v>établissement MCO</v>
      </c>
      <c r="E3" s="10"/>
      <c r="L3" s="33"/>
    </row>
    <row r="5" spans="2:19" x14ac:dyDescent="0.2">
      <c r="B5" s="3" t="s">
        <v>17</v>
      </c>
      <c r="C5" s="3"/>
      <c r="D5" s="82"/>
      <c r="E5" s="82"/>
      <c r="F5" s="82"/>
      <c r="G5" s="11"/>
      <c r="H5" s="11"/>
      <c r="I5" s="82"/>
      <c r="J5" s="82"/>
      <c r="K5" s="11"/>
      <c r="L5" s="11"/>
    </row>
    <row r="6" spans="2:19" x14ac:dyDescent="0.2">
      <c r="B6" s="19" t="s">
        <v>35</v>
      </c>
      <c r="C6" s="6" t="str">
        <f>VLOOKUP($C$3,donnees_sources_MCO!$B$3:$H$3,4,FALSE)</f>
        <v>SU</v>
      </c>
      <c r="D6" s="8"/>
      <c r="E6" s="8"/>
      <c r="F6" s="8"/>
      <c r="G6" s="12"/>
      <c r="H6" s="12"/>
      <c r="I6" s="8"/>
      <c r="J6" s="8"/>
      <c r="K6" s="12"/>
      <c r="L6" s="12"/>
      <c r="M6" s="7"/>
    </row>
    <row r="7" spans="2:19" x14ac:dyDescent="0.2">
      <c r="B7" s="19" t="s">
        <v>8</v>
      </c>
      <c r="C7" s="6" t="str">
        <f>VLOOKUP($C$3,donnees_sources_MCO!$B$3:$H$3,5,FALSE)</f>
        <v>EPS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2:19" hidden="1" x14ac:dyDescent="0.2">
      <c r="B8" s="19" t="s">
        <v>81</v>
      </c>
      <c r="C8" s="14" t="str">
        <f>VLOOKUP($C$3,donnees_sources_MCO!$B$3:$H$3,6,FALSE)</f>
        <v>NON</v>
      </c>
      <c r="D8" s="82"/>
      <c r="E8" s="82"/>
      <c r="F8" s="82"/>
      <c r="I8" s="82"/>
      <c r="J8" s="82"/>
    </row>
    <row r="9" spans="2:19" ht="25.5" hidden="1" x14ac:dyDescent="0.2">
      <c r="B9" s="19" t="s">
        <v>76</v>
      </c>
      <c r="C9" s="14" t="str">
        <f>VLOOKUP($C$3,donnees_sources_MCO!$B$3:$H$3,7,FALSE)</f>
        <v>NON</v>
      </c>
      <c r="D9" s="82"/>
      <c r="E9" s="82"/>
      <c r="F9" s="82"/>
      <c r="I9" s="82"/>
      <c r="J9" s="82"/>
    </row>
    <row r="10" spans="2:19" s="1" customFormat="1" x14ac:dyDescent="0.2">
      <c r="B10" s="9"/>
      <c r="C10" s="10"/>
      <c r="D10" s="10"/>
      <c r="F10" s="10"/>
      <c r="G10" s="2"/>
      <c r="H10" s="2"/>
      <c r="I10" s="10"/>
      <c r="J10" s="10"/>
      <c r="K10" s="2"/>
      <c r="L10" s="2"/>
    </row>
    <row r="11" spans="2:19" ht="38.25" x14ac:dyDescent="0.2">
      <c r="B11" s="13" t="s">
        <v>30</v>
      </c>
      <c r="C11" s="2"/>
      <c r="D11" s="10"/>
      <c r="E11" s="10"/>
      <c r="F11" s="10"/>
      <c r="G11" s="2"/>
      <c r="H11" s="2"/>
      <c r="I11" s="84"/>
      <c r="J11" s="2"/>
      <c r="K11" s="86"/>
      <c r="L11" s="2"/>
      <c r="N11" s="87"/>
    </row>
    <row r="12" spans="2:19" s="54" customFormat="1" ht="69" customHeight="1" x14ac:dyDescent="0.2">
      <c r="B12" s="20" t="s">
        <v>64</v>
      </c>
      <c r="C12" s="21" t="s">
        <v>63</v>
      </c>
      <c r="D12" s="10"/>
      <c r="E12" s="20" t="s">
        <v>65</v>
      </c>
      <c r="F12" s="82"/>
      <c r="G12" s="21" t="s">
        <v>73</v>
      </c>
      <c r="H12" s="21" t="s">
        <v>74</v>
      </c>
      <c r="I12" s="21" t="s">
        <v>69</v>
      </c>
      <c r="J12" s="34" t="s">
        <v>140</v>
      </c>
      <c r="K12" s="34" t="s">
        <v>141</v>
      </c>
      <c r="L12" s="21" t="s">
        <v>142</v>
      </c>
      <c r="M12" s="22" t="s">
        <v>134</v>
      </c>
      <c r="N12" s="22" t="s">
        <v>135</v>
      </c>
      <c r="O12" s="22" t="s">
        <v>136</v>
      </c>
    </row>
    <row r="13" spans="2:19" x14ac:dyDescent="0.2">
      <c r="B13" s="23" t="s">
        <v>0</v>
      </c>
      <c r="C13" s="28">
        <f>VLOOKUP($C$3,donnees_sources_MCO!$B$3:$AQ$260,ROW()-5,0)</f>
        <v>231679042</v>
      </c>
      <c r="D13" s="10"/>
      <c r="E13" s="23" t="s">
        <v>0</v>
      </c>
      <c r="F13" s="93"/>
      <c r="G13" s="100">
        <f>IF($C$8="NON",1,VLOOKUP($C$3,donnees_sources_MCO!$B$3:$BP$260,ROW()+30,FALSE))</f>
        <v>1</v>
      </c>
      <c r="H13" s="28">
        <f>C13*G13</f>
        <v>231679042</v>
      </c>
      <c r="I13" s="98"/>
      <c r="J13" s="28">
        <f>H13</f>
        <v>231679042</v>
      </c>
      <c r="K13" s="35">
        <f>ROUND(IF($C$7="EPS",IF($C$6="SU",Taux!$B$9,Taux!$B$10), IF($C$6="SU",Taux!$C$9,Taux!$C$10)),4)</f>
        <v>1.5299999999999999E-2</v>
      </c>
      <c r="L13" s="107">
        <f>J13*(1+K13)</f>
        <v>235223731.34260002</v>
      </c>
      <c r="M13" s="107">
        <f>VLOOKUP($C$3,donnees_sources_MCO!$B$3:$AQ$260,ROW()+14,0)</f>
        <v>119013522</v>
      </c>
      <c r="N13" s="107">
        <f>ROUND((L13-M13)/6,0)</f>
        <v>19368368</v>
      </c>
      <c r="O13" s="107">
        <f>M13+N13*6</f>
        <v>235223730</v>
      </c>
      <c r="P13" s="108"/>
      <c r="Q13" s="108"/>
      <c r="S13" s="106"/>
    </row>
    <row r="14" spans="2:19" x14ac:dyDescent="0.2">
      <c r="B14" s="23" t="s">
        <v>1</v>
      </c>
      <c r="C14" s="28">
        <f>VLOOKUP($C$3,donnees_sources_MCO!$B$3:$AQ$260,ROW()-5,0)</f>
        <v>168314</v>
      </c>
      <c r="D14" s="10"/>
      <c r="E14" s="23" t="s">
        <v>1</v>
      </c>
      <c r="F14" s="93"/>
      <c r="G14" s="100">
        <f>IF($C$8="NON",1,VLOOKUP($C$3,donnees_sources_MCO!$B$3:$BP$260,ROW()+30,FALSE))</f>
        <v>1</v>
      </c>
      <c r="H14" s="28">
        <f t="shared" ref="H14:H22" si="0">C14*G14</f>
        <v>168314</v>
      </c>
      <c r="I14" s="98"/>
      <c r="J14" s="28">
        <f t="shared" ref="J14:J17" si="1">H14</f>
        <v>168314</v>
      </c>
      <c r="K14" s="35">
        <f>ROUND(IF($C$7="EPS",Taux!$B$11,Taux!$C$11), 4)</f>
        <v>1.41E-2</v>
      </c>
      <c r="L14" s="107">
        <f t="shared" ref="L14:L22" si="2">J14*(1+K14)</f>
        <v>170687.2274</v>
      </c>
      <c r="M14" s="107">
        <f>VLOOKUP($C$3,donnees_sources_MCO!$B$3:$AQ$260,ROW()+14,0)</f>
        <v>86220</v>
      </c>
      <c r="N14" s="107">
        <f t="shared" ref="N14:N22" si="3">ROUND((L14-M14)/6,0)</f>
        <v>14078</v>
      </c>
      <c r="O14" s="107">
        <f t="shared" ref="O14:O22" si="4">M14+N14*6</f>
        <v>170688</v>
      </c>
      <c r="P14" s="108"/>
      <c r="Q14" s="108"/>
    </row>
    <row r="15" spans="2:19" x14ac:dyDescent="0.2">
      <c r="B15" s="23" t="s">
        <v>2</v>
      </c>
      <c r="C15" s="28">
        <f>VLOOKUP($C$3,donnees_sources_MCO!$B$3:$AQ$260,ROW()-5,0)</f>
        <v>247172</v>
      </c>
      <c r="D15" s="10"/>
      <c r="E15" s="23" t="s">
        <v>2</v>
      </c>
      <c r="F15" s="93"/>
      <c r="G15" s="100">
        <f>IF($C$8="NON",1,VLOOKUP($C$3,donnees_sources_MCO!$B$3:$BP$260,ROW()+30,FALSE))</f>
        <v>1</v>
      </c>
      <c r="H15" s="28">
        <f t="shared" si="0"/>
        <v>247172</v>
      </c>
      <c r="I15" s="98"/>
      <c r="J15" s="28">
        <f t="shared" si="1"/>
        <v>247172</v>
      </c>
      <c r="K15" s="35">
        <f>ROUND(IF($C$7="EPS",Taux!$B$12,Taux!$C$12), 4)</f>
        <v>0</v>
      </c>
      <c r="L15" s="107">
        <f t="shared" si="2"/>
        <v>247172</v>
      </c>
      <c r="M15" s="107">
        <f>VLOOKUP($C$3,donnees_sources_MCO!$B$3:$AQ$260,ROW()+14,0)</f>
        <v>123588</v>
      </c>
      <c r="N15" s="107">
        <f t="shared" si="3"/>
        <v>20597</v>
      </c>
      <c r="O15" s="107">
        <f t="shared" si="4"/>
        <v>247170</v>
      </c>
      <c r="P15" s="108"/>
      <c r="Q15" s="108"/>
    </row>
    <row r="16" spans="2:19" x14ac:dyDescent="0.2">
      <c r="B16" s="23" t="s">
        <v>3</v>
      </c>
      <c r="C16" s="28">
        <f>VLOOKUP($C$3,donnees_sources_MCO!$B$3:$AQ$260,ROW()-5,0)</f>
        <v>785174</v>
      </c>
      <c r="D16" s="10"/>
      <c r="E16" s="24" t="s">
        <v>3</v>
      </c>
      <c r="F16" s="93"/>
      <c r="G16" s="100">
        <f>IF($C$8="NON",1,VLOOKUP($C$3,donnees_sources_MCO!$B$3:$BP$260,ROW()+30,FALSE))</f>
        <v>1</v>
      </c>
      <c r="H16" s="28">
        <f t="shared" si="0"/>
        <v>785174</v>
      </c>
      <c r="I16" s="98"/>
      <c r="J16" s="28">
        <f t="shared" si="1"/>
        <v>785174</v>
      </c>
      <c r="K16" s="99">
        <f>ROUND(IF($C$7="EPS",Taux!$B$13,Taux!$C$13), 4)</f>
        <v>1.41E-2</v>
      </c>
      <c r="L16" s="107">
        <f t="shared" si="2"/>
        <v>796244.9534</v>
      </c>
      <c r="M16" s="107">
        <f>VLOOKUP($C$3,donnees_sources_MCO!$B$3:$AQ$260,ROW()+14,0)</f>
        <v>402282</v>
      </c>
      <c r="N16" s="107">
        <f t="shared" si="3"/>
        <v>65660</v>
      </c>
      <c r="O16" s="107">
        <f t="shared" si="4"/>
        <v>796242</v>
      </c>
      <c r="P16" s="108"/>
      <c r="Q16" s="108"/>
    </row>
    <row r="17" spans="2:17" x14ac:dyDescent="0.2">
      <c r="B17" s="23" t="s">
        <v>4</v>
      </c>
      <c r="C17" s="28">
        <f>VLOOKUP($C$3,donnees_sources_MCO!$B$3:$AQ$260,ROW()-5,0)</f>
        <v>0</v>
      </c>
      <c r="D17" s="10"/>
      <c r="E17" s="23" t="s">
        <v>4</v>
      </c>
      <c r="F17" s="93"/>
      <c r="G17" s="100">
        <f>IF($C$8="NON",1,VLOOKUP($C$3,donnees_sources_MCO!$B$3:$BP$260,ROW()+30,FALSE))</f>
        <v>1</v>
      </c>
      <c r="H17" s="28">
        <f t="shared" si="0"/>
        <v>0</v>
      </c>
      <c r="I17" s="98"/>
      <c r="J17" s="28">
        <f t="shared" si="1"/>
        <v>0</v>
      </c>
      <c r="K17" s="35">
        <f>ROUND(IF($C$7="EPS",Taux!$B$14,Taux!$C$14), 4)</f>
        <v>1.9599999999999999E-2</v>
      </c>
      <c r="L17" s="107">
        <f t="shared" si="2"/>
        <v>0</v>
      </c>
      <c r="M17" s="107">
        <f>VLOOKUP($C$3,donnees_sources_MCO!$B$3:$AQ$260,ROW()+14,0)</f>
        <v>0</v>
      </c>
      <c r="N17" s="107">
        <f t="shared" si="3"/>
        <v>0</v>
      </c>
      <c r="O17" s="107">
        <f t="shared" si="4"/>
        <v>0</v>
      </c>
      <c r="P17" s="108"/>
      <c r="Q17" s="108"/>
    </row>
    <row r="18" spans="2:17" x14ac:dyDescent="0.2">
      <c r="B18" s="23" t="s">
        <v>5</v>
      </c>
      <c r="C18" s="28">
        <f>VLOOKUP($C$3,donnees_sources_MCO!$B$3:$AQ$260,ROW()-5,0)</f>
        <v>1607990</v>
      </c>
      <c r="D18" s="10"/>
      <c r="E18" s="83" t="s">
        <v>66</v>
      </c>
      <c r="F18" s="83" t="s">
        <v>68</v>
      </c>
      <c r="G18" s="100">
        <f>IF($C$8="NON",1,VLOOKUP($C$3,donnees_sources_MCO!$B$3:$BP$260,ROW()+30,FALSE))</f>
        <v>1</v>
      </c>
      <c r="H18" s="28">
        <f t="shared" si="0"/>
        <v>1607990</v>
      </c>
      <c r="I18" s="85">
        <f>VLOOKUP($C$3,donnees_sources_MCO!$B$3:$BP$260,56,FALSE)</f>
        <v>4.5039890559880134E-2</v>
      </c>
      <c r="J18" s="81">
        <f>H18*I18</f>
        <v>72423.693621381652</v>
      </c>
      <c r="K18" s="89">
        <f>ROUND(IF($C$7="EPS",Taux!$B$15,Taux!$C$15), 4)</f>
        <v>1.41E-2</v>
      </c>
      <c r="L18" s="107">
        <f t="shared" si="2"/>
        <v>73444.86770144313</v>
      </c>
      <c r="M18" s="107">
        <f>VLOOKUP($C$3,donnees_sources_MCO!$B$3:$AQ$260,ROW()+14,0)</f>
        <v>37100</v>
      </c>
      <c r="N18" s="107">
        <f t="shared" si="3"/>
        <v>6057</v>
      </c>
      <c r="O18" s="107">
        <f t="shared" si="4"/>
        <v>73442</v>
      </c>
      <c r="P18" s="108"/>
      <c r="Q18" s="108"/>
    </row>
    <row r="19" spans="2:17" x14ac:dyDescent="0.2">
      <c r="B19" s="93"/>
      <c r="C19" s="93"/>
      <c r="D19" s="10"/>
      <c r="E19" s="83" t="s">
        <v>70</v>
      </c>
      <c r="F19" s="83" t="s">
        <v>72</v>
      </c>
      <c r="G19" s="101"/>
      <c r="H19" s="98"/>
      <c r="I19" s="85"/>
      <c r="J19" s="81">
        <f>IF($C$9="NON",H18*(1-I18)+H22*(1-I22),H18*(1-I18)+(H22+J39)*(1-I22))</f>
        <v>6665128.866783103</v>
      </c>
      <c r="K19" s="89">
        <f>ROUND(IF($C$7="EPS",Taux!$B$16,Taux!$C$16), 4)</f>
        <v>0</v>
      </c>
      <c r="L19" s="107">
        <f t="shared" si="2"/>
        <v>6665128.866783103</v>
      </c>
      <c r="M19" s="107">
        <f>VLOOKUP($C$3,donnees_sources_MCO!$B$3:$AQ$260,ROW()+14,0)</f>
        <v>3332566</v>
      </c>
      <c r="N19" s="107">
        <f t="shared" si="3"/>
        <v>555427</v>
      </c>
      <c r="O19" s="107">
        <f t="shared" si="4"/>
        <v>6665128</v>
      </c>
      <c r="P19" s="108"/>
      <c r="Q19" s="108"/>
    </row>
    <row r="20" spans="2:17" x14ac:dyDescent="0.2">
      <c r="B20" s="23" t="s">
        <v>6</v>
      </c>
      <c r="C20" s="28">
        <f>VLOOKUP($C$3,donnees_sources_MCO!$B$3:$AQ$260,ROW()-6,0)</f>
        <v>0</v>
      </c>
      <c r="D20" s="10"/>
      <c r="E20" s="23" t="s">
        <v>6</v>
      </c>
      <c r="F20" s="94"/>
      <c r="G20" s="100">
        <f>IF($C$8="NON",1,VLOOKUP($C$3,donnees_sources_MCO!$B$3:$BP$260,ROW()+29,FALSE))</f>
        <v>1</v>
      </c>
      <c r="H20" s="28">
        <f t="shared" si="0"/>
        <v>0</v>
      </c>
      <c r="I20" s="98"/>
      <c r="J20" s="28">
        <f t="shared" ref="J20:J21" si="5">H20</f>
        <v>0</v>
      </c>
      <c r="K20" s="35">
        <f>ROUND(IF($C$7="EPS",Taux!$B$17,Taux!$C$17), 4)</f>
        <v>1.41E-2</v>
      </c>
      <c r="L20" s="107">
        <f t="shared" si="2"/>
        <v>0</v>
      </c>
      <c r="M20" s="107">
        <f>VLOOKUP($C$3,donnees_sources_MCO!$B$3:$AQ$260,ROW()+14,0)</f>
        <v>0</v>
      </c>
      <c r="N20" s="107">
        <f t="shared" si="3"/>
        <v>0</v>
      </c>
      <c r="O20" s="107">
        <f t="shared" si="4"/>
        <v>0</v>
      </c>
      <c r="P20" s="108"/>
      <c r="Q20" s="108"/>
    </row>
    <row r="21" spans="2:17" x14ac:dyDescent="0.2">
      <c r="B21" s="23" t="s">
        <v>7</v>
      </c>
      <c r="C21" s="28">
        <f>VLOOKUP($C$3,donnees_sources_MCO!$B$3:$AQ$260,ROW()-6,0)</f>
        <v>473594</v>
      </c>
      <c r="D21" s="10"/>
      <c r="E21" s="23" t="s">
        <v>7</v>
      </c>
      <c r="F21" s="93"/>
      <c r="G21" s="100">
        <f>IF($C$8="NON",1,VLOOKUP($C$3,donnees_sources_MCO!$B$3:$BP$260,ROW()+29,FALSE))</f>
        <v>1</v>
      </c>
      <c r="H21" s="28">
        <f t="shared" si="0"/>
        <v>473594</v>
      </c>
      <c r="I21" s="98"/>
      <c r="J21" s="28">
        <f t="shared" si="5"/>
        <v>473594</v>
      </c>
      <c r="K21" s="35">
        <f>ROUND(IF($C$7="EPS",Taux!$B$18,Taux!$C$18), 4)</f>
        <v>1.41E-2</v>
      </c>
      <c r="L21" s="107">
        <f t="shared" si="2"/>
        <v>480271.67540000001</v>
      </c>
      <c r="M21" s="107">
        <f>VLOOKUP($C$3,donnees_sources_MCO!$B$3:$AQ$260,ROW()+14,0)</f>
        <v>242600</v>
      </c>
      <c r="N21" s="107">
        <f t="shared" si="3"/>
        <v>39612</v>
      </c>
      <c r="O21" s="107">
        <f t="shared" si="4"/>
        <v>480272</v>
      </c>
      <c r="P21" s="108"/>
      <c r="Q21" s="108"/>
    </row>
    <row r="22" spans="2:17" ht="19.5" customHeight="1" x14ac:dyDescent="0.2">
      <c r="B22" s="23" t="s">
        <v>11</v>
      </c>
      <c r="C22" s="28">
        <f>VLOOKUP($C$3,donnees_sources_MCO!$B$3:$AQ$260,ROW()-6,0)</f>
        <v>6142718</v>
      </c>
      <c r="D22" s="10"/>
      <c r="E22" s="83" t="s">
        <v>95</v>
      </c>
      <c r="F22" s="91" t="s">
        <v>71</v>
      </c>
      <c r="G22" s="100">
        <f>IF($C$8="NON",1,VLOOKUP($C$3,donnees_sources_MCO!$B$3:$BP$260,ROW()+29,FALSE))</f>
        <v>1</v>
      </c>
      <c r="H22" s="28">
        <f t="shared" si="0"/>
        <v>6142718</v>
      </c>
      <c r="I22" s="85">
        <f>1-VLOOKUP($C$3,donnees_sources_MCO!$B$3:$BP$260,57,FALSE)</f>
        <v>0.16493601685695425</v>
      </c>
      <c r="J22" s="81">
        <f>IF($C$9="NON",H22*I22,(H22+J39)*I22-J39)</f>
        <v>1013155.4395955163</v>
      </c>
      <c r="K22" s="89">
        <f>ROUND(IF($C$7="EPS",Taux!$B$19,Taux!$C$19), 4)</f>
        <v>0</v>
      </c>
      <c r="L22" s="107">
        <f t="shared" si="2"/>
        <v>1013155.4395955163</v>
      </c>
      <c r="M22" s="107">
        <f>VLOOKUP($C$3,donnees_sources_MCO!$B$3:$AQ$260,ROW()+14,0)</f>
        <v>506578</v>
      </c>
      <c r="N22" s="107">
        <f t="shared" si="3"/>
        <v>84430</v>
      </c>
      <c r="O22" s="107">
        <f t="shared" si="4"/>
        <v>1013158</v>
      </c>
      <c r="P22" s="108"/>
      <c r="Q22" s="108"/>
    </row>
    <row r="23" spans="2:17" x14ac:dyDescent="0.2">
      <c r="B23" s="26" t="s">
        <v>21</v>
      </c>
      <c r="C23" s="30">
        <f>SUM(C13:C22)</f>
        <v>241104004</v>
      </c>
      <c r="D23" s="10"/>
      <c r="E23" s="26" t="s">
        <v>21</v>
      </c>
      <c r="F23" s="26"/>
      <c r="G23" s="102"/>
      <c r="H23" s="30">
        <f>SUM(H13:H22)</f>
        <v>241104004</v>
      </c>
      <c r="I23" s="30"/>
      <c r="J23" s="30">
        <f t="shared" ref="J23:O23" si="6">SUM(J13:J22)</f>
        <v>241104004</v>
      </c>
      <c r="K23" s="30"/>
      <c r="L23" s="109">
        <f t="shared" si="6"/>
        <v>244669836.37288007</v>
      </c>
      <c r="M23" s="109">
        <f t="shared" si="6"/>
        <v>123744456</v>
      </c>
      <c r="N23" s="109">
        <f>SUM(N13:N22)</f>
        <v>20154229</v>
      </c>
      <c r="O23" s="109">
        <f t="shared" si="6"/>
        <v>244669830</v>
      </c>
      <c r="P23" s="108"/>
      <c r="Q23" s="108"/>
    </row>
    <row r="24" spans="2:17" x14ac:dyDescent="0.2">
      <c r="B24" s="23" t="s">
        <v>12</v>
      </c>
      <c r="C24" s="28">
        <f>VLOOKUP($C$3,donnees_sources_MCO!$B$3:$AQ$260,ROW()-7,0)</f>
        <v>970928</v>
      </c>
      <c r="D24" s="10"/>
      <c r="E24" s="23" t="s">
        <v>12</v>
      </c>
      <c r="F24" s="93"/>
      <c r="G24" s="100">
        <f>IF($C$8="NON",1,VLOOKUP($C$3,donnees_sources_MCO!$B$3:$BP$260,ROW()+28,FALSE))</f>
        <v>1</v>
      </c>
      <c r="H24" s="28">
        <f>C24*G24</f>
        <v>970928</v>
      </c>
      <c r="I24" s="98"/>
      <c r="J24" s="28">
        <f t="shared" ref="J24:J27" si="7">H24</f>
        <v>970928</v>
      </c>
      <c r="K24" s="35">
        <f>ROUND(IF($C$7="EPS",IF($C$6="SU",Taux!$B$9,Taux!$B$10), IF($C$6="SU",Taux!$C$9,Taux!$C$10)),4)</f>
        <v>1.5299999999999999E-2</v>
      </c>
      <c r="L24" s="107">
        <f>J24*(1+K24)</f>
        <v>985783.19840000011</v>
      </c>
      <c r="M24" s="107">
        <f>VLOOKUP($C$3,donnees_sources_MCO!$B$3:$AQ$260,ROW()+13,0)</f>
        <v>498766</v>
      </c>
      <c r="N24" s="107">
        <f>ROUND((L24-M24)/6,0)</f>
        <v>81170</v>
      </c>
      <c r="O24" s="107">
        <f>M24+N24*6</f>
        <v>985786</v>
      </c>
      <c r="P24" s="108"/>
      <c r="Q24" s="108"/>
    </row>
    <row r="25" spans="2:17" ht="25.5" x14ac:dyDescent="0.2">
      <c r="B25" s="23" t="s">
        <v>13</v>
      </c>
      <c r="C25" s="28">
        <f>VLOOKUP($C$3,donnees_sources_MCO!$B$3:$AQ$260,ROW()-7,0)</f>
        <v>191420</v>
      </c>
      <c r="D25" s="10"/>
      <c r="E25" s="23" t="s">
        <v>13</v>
      </c>
      <c r="F25" s="93"/>
      <c r="G25" s="100">
        <f>IF($C$8="NON",1,VLOOKUP($C$3,donnees_sources_MCO!$B$3:$BP$260,ROW()+28,FALSE))</f>
        <v>1</v>
      </c>
      <c r="H25" s="28">
        <f t="shared" ref="H25:H27" si="8">C25*G25</f>
        <v>191420</v>
      </c>
      <c r="I25" s="98"/>
      <c r="J25" s="28">
        <f t="shared" si="7"/>
        <v>191420</v>
      </c>
      <c r="K25" s="35">
        <f>ROUND(IF($C$7="EPS",IF($C$6="SU",Taux!$B$9,Taux!$B$10), IF($C$6="SU",Taux!$C$9,Taux!$C$10)),4)</f>
        <v>1.5299999999999999E-2</v>
      </c>
      <c r="L25" s="107">
        <f t="shared" ref="L25:L27" si="9">J25*(1+K25)</f>
        <v>194348.72600000002</v>
      </c>
      <c r="M25" s="107">
        <f>VLOOKUP($C$3,donnees_sources_MCO!$B$3:$AQ$260,ROW()+13,0)</f>
        <v>98332</v>
      </c>
      <c r="N25" s="107">
        <f t="shared" ref="N25:N27" si="10">ROUND((L25-M25)/6,0)</f>
        <v>16003</v>
      </c>
      <c r="O25" s="107">
        <f t="shared" ref="O25:O26" si="11">M25+N25*6</f>
        <v>194350</v>
      </c>
      <c r="P25" s="108"/>
      <c r="Q25" s="108"/>
    </row>
    <row r="26" spans="2:17" x14ac:dyDescent="0.2">
      <c r="B26" s="23" t="s">
        <v>14</v>
      </c>
      <c r="C26" s="28">
        <f>VLOOKUP($C$3,donnees_sources_MCO!$B$3:$AQ$260,ROW()-7,0)</f>
        <v>11678</v>
      </c>
      <c r="D26" s="10"/>
      <c r="E26" s="23" t="s">
        <v>14</v>
      </c>
      <c r="F26" s="93"/>
      <c r="G26" s="100">
        <f>IF($C$8="NON",1,VLOOKUP($C$3,donnees_sources_MCO!$B$3:$BP$260,ROW()+28,FALSE))</f>
        <v>1</v>
      </c>
      <c r="H26" s="28">
        <f t="shared" si="8"/>
        <v>11678</v>
      </c>
      <c r="I26" s="98"/>
      <c r="J26" s="28">
        <f t="shared" si="7"/>
        <v>11678</v>
      </c>
      <c r="K26" s="35">
        <f>ROUND(IF($C$7="EPS",IF($C$6="SU",Taux!$B$9,Taux!$B$10), IF($C$6="SU",Taux!$C$9,Taux!$C$10)),4)</f>
        <v>1.5299999999999999E-2</v>
      </c>
      <c r="L26" s="107">
        <f t="shared" si="9"/>
        <v>11856.673400000001</v>
      </c>
      <c r="M26" s="107">
        <f>VLOOKUP($C$3,donnees_sources_MCO!$B$3:$AQ$260,ROW()+13,0)</f>
        <v>5998</v>
      </c>
      <c r="N26" s="107">
        <f t="shared" si="10"/>
        <v>976</v>
      </c>
      <c r="O26" s="107">
        <f t="shared" si="11"/>
        <v>11854</v>
      </c>
      <c r="P26" s="108"/>
      <c r="Q26" s="108"/>
    </row>
    <row r="27" spans="2:17" x14ac:dyDescent="0.2">
      <c r="B27" s="24" t="s">
        <v>15</v>
      </c>
      <c r="C27" s="28">
        <f>VLOOKUP($C$3,donnees_sources_MCO!$B$3:$AQ$260,ROW()-7,0)</f>
        <v>18958</v>
      </c>
      <c r="D27" s="10"/>
      <c r="E27" s="24" t="s">
        <v>15</v>
      </c>
      <c r="F27" s="93"/>
      <c r="G27" s="100">
        <f>IF($C$8="NON",1,VLOOKUP($C$3,donnees_sources_MCO!$B$3:$BP$260,ROW()+28,FALSE))</f>
        <v>1</v>
      </c>
      <c r="H27" s="28">
        <f t="shared" si="8"/>
        <v>18958</v>
      </c>
      <c r="I27" s="98"/>
      <c r="J27" s="28">
        <f t="shared" si="7"/>
        <v>18958</v>
      </c>
      <c r="K27" s="35">
        <f>ROUND(IF($C$7="EPS",Taux!$B$19,Taux!$C$19), 4)</f>
        <v>0</v>
      </c>
      <c r="L27" s="107">
        <f t="shared" si="9"/>
        <v>18958</v>
      </c>
      <c r="M27" s="107">
        <f>VLOOKUP($C$3,donnees_sources_MCO!$B$3:$AQ$260,ROW()+13,0)</f>
        <v>9480</v>
      </c>
      <c r="N27" s="107">
        <f t="shared" si="10"/>
        <v>1580</v>
      </c>
      <c r="O27" s="107">
        <f>M27+N27*6</f>
        <v>18960</v>
      </c>
      <c r="P27" s="108"/>
      <c r="Q27" s="108"/>
    </row>
    <row r="28" spans="2:17" x14ac:dyDescent="0.2">
      <c r="B28" s="25" t="s">
        <v>20</v>
      </c>
      <c r="C28" s="29">
        <f>SUM(C26:C27)</f>
        <v>30636</v>
      </c>
      <c r="D28" s="10"/>
      <c r="E28" s="25" t="s">
        <v>20</v>
      </c>
      <c r="F28" s="25"/>
      <c r="G28" s="29"/>
      <c r="H28" s="29">
        <f>SUM(H26:H27)</f>
        <v>30636</v>
      </c>
      <c r="I28" s="29"/>
      <c r="J28" s="29">
        <f>SUM(J26:J27)</f>
        <v>30636</v>
      </c>
      <c r="K28" s="29"/>
      <c r="L28" s="110">
        <f t="shared" ref="L28:O28" si="12">SUM(L26:L27)</f>
        <v>30814.6734</v>
      </c>
      <c r="M28" s="110">
        <f t="shared" si="12"/>
        <v>15478</v>
      </c>
      <c r="N28" s="110">
        <f t="shared" si="12"/>
        <v>2556</v>
      </c>
      <c r="O28" s="110">
        <f t="shared" si="12"/>
        <v>30814</v>
      </c>
      <c r="P28" s="108"/>
      <c r="Q28" s="108"/>
    </row>
    <row r="29" spans="2:17" ht="25.5" x14ac:dyDescent="0.2">
      <c r="B29" s="26" t="s">
        <v>19</v>
      </c>
      <c r="C29" s="30">
        <f>SUM(C23,C24,C25,C28)</f>
        <v>242296988</v>
      </c>
      <c r="D29" s="10"/>
      <c r="E29" s="26" t="s">
        <v>19</v>
      </c>
      <c r="F29" s="26"/>
      <c r="G29" s="30"/>
      <c r="H29" s="30">
        <f>SUM(H28,H25,H24,H23)</f>
        <v>242296988</v>
      </c>
      <c r="I29" s="30"/>
      <c r="J29" s="30">
        <f t="shared" ref="J29:O29" si="13">SUM(J28,J25,J24,J23)</f>
        <v>242296988</v>
      </c>
      <c r="K29" s="30"/>
      <c r="L29" s="30">
        <f t="shared" si="13"/>
        <v>245880782.97068006</v>
      </c>
      <c r="M29" s="30">
        <f t="shared" si="13"/>
        <v>124357032</v>
      </c>
      <c r="N29" s="30">
        <f t="shared" si="13"/>
        <v>20253958</v>
      </c>
      <c r="O29" s="30">
        <f t="shared" si="13"/>
        <v>245880780</v>
      </c>
    </row>
    <row r="30" spans="2:17" x14ac:dyDescent="0.2">
      <c r="C30" s="27"/>
      <c r="D30" s="10"/>
      <c r="E30" s="10"/>
      <c r="F30" s="10"/>
      <c r="G30" s="27"/>
      <c r="H30" s="27"/>
      <c r="J30" s="27"/>
      <c r="K30" s="36"/>
      <c r="L30" s="27"/>
      <c r="M30" s="27"/>
      <c r="N30" s="27"/>
    </row>
    <row r="31" spans="2:17" x14ac:dyDescent="0.2">
      <c r="C31" s="27"/>
      <c r="D31" s="10"/>
      <c r="E31" s="10"/>
      <c r="F31" s="10"/>
      <c r="G31" s="27"/>
      <c r="H31" s="27"/>
      <c r="I31" s="10"/>
      <c r="J31" s="27"/>
      <c r="L31" s="27"/>
      <c r="M31" s="27"/>
      <c r="N31" s="27"/>
    </row>
    <row r="32" spans="2:17" x14ac:dyDescent="0.2">
      <c r="C32" s="27"/>
      <c r="D32" s="27"/>
      <c r="E32" s="27"/>
      <c r="G32" s="27"/>
      <c r="H32" s="27"/>
      <c r="I32" s="27"/>
      <c r="J32" s="27"/>
      <c r="K32" s="27"/>
      <c r="L32" s="27"/>
      <c r="M32" s="27"/>
      <c r="N32" s="55"/>
    </row>
    <row r="33" spans="2:14" x14ac:dyDescent="0.2">
      <c r="C33" s="27"/>
      <c r="D33" s="10"/>
      <c r="E33" s="10"/>
      <c r="F33" s="88"/>
      <c r="G33" s="27"/>
      <c r="H33" s="27"/>
      <c r="I33" s="10"/>
      <c r="J33" s="27"/>
      <c r="K33" s="27"/>
      <c r="L33" s="27"/>
      <c r="M33" s="27"/>
      <c r="N33" s="27"/>
    </row>
    <row r="34" spans="2:14" ht="38.25" x14ac:dyDescent="0.2">
      <c r="B34" s="13" t="s">
        <v>31</v>
      </c>
      <c r="C34" s="31"/>
      <c r="D34" s="10"/>
      <c r="E34" s="10"/>
      <c r="G34" s="31"/>
      <c r="H34" s="31"/>
      <c r="I34" s="10"/>
      <c r="J34" s="31"/>
      <c r="K34" s="38"/>
      <c r="L34" s="31"/>
    </row>
    <row r="35" spans="2:14" ht="38.25" x14ac:dyDescent="0.2">
      <c r="B35" s="3" t="s">
        <v>16</v>
      </c>
      <c r="C35" s="21" t="s">
        <v>63</v>
      </c>
      <c r="D35" s="10"/>
      <c r="E35" s="10"/>
      <c r="F35" s="10"/>
      <c r="G35" s="95"/>
      <c r="H35" s="95"/>
      <c r="I35" s="21" t="s">
        <v>73</v>
      </c>
      <c r="J35" s="34" t="s">
        <v>67</v>
      </c>
      <c r="K35" s="34" t="s">
        <v>143</v>
      </c>
      <c r="L35" s="22" t="s">
        <v>136</v>
      </c>
      <c r="M35" s="54"/>
    </row>
    <row r="36" spans="2:14" x14ac:dyDescent="0.2">
      <c r="B36" s="23" t="s">
        <v>0</v>
      </c>
      <c r="C36" s="28"/>
      <c r="D36" s="10"/>
      <c r="E36" s="10"/>
      <c r="F36" s="10"/>
      <c r="G36" s="96"/>
      <c r="H36" s="96"/>
      <c r="I36" s="100">
        <f>IF($C$8="NON",1,VLOOKUP($C$3,donnees_sources_MCO!$B$3:$BP$260,55,FALSE))</f>
        <v>1</v>
      </c>
      <c r="J36" s="28">
        <f>C36</f>
        <v>0</v>
      </c>
      <c r="K36" s="35">
        <f>ROUND(IF($C$7="EPS",IF($C$6="SU",Taux!$B$9,Taux!$B$10), IF($C$6="SU",Taux!$C$9,Taux!$C$10)),4)</f>
        <v>1.5299999999999999E-2</v>
      </c>
      <c r="L36" s="28">
        <f>ROUND(J36*(1+K36),0)</f>
        <v>0</v>
      </c>
      <c r="M36" s="108"/>
    </row>
    <row r="37" spans="2:14" x14ac:dyDescent="0.2">
      <c r="B37" s="23" t="s">
        <v>2</v>
      </c>
      <c r="C37" s="28"/>
      <c r="D37" s="10"/>
      <c r="E37" s="10"/>
      <c r="F37" s="10"/>
      <c r="G37" s="96"/>
      <c r="H37" s="96"/>
      <c r="I37" s="100">
        <f>IF($C$8="NON",1,VLOOKUP($C$3,donnees_sources_MCO!$B$3:$BP$260,55,FALSE))</f>
        <v>1</v>
      </c>
      <c r="J37" s="28">
        <f t="shared" ref="J37:J38" si="14">C37</f>
        <v>0</v>
      </c>
      <c r="K37" s="35">
        <f>ROUND(IF($C$7="EPS",Taux!$B$12,Taux!$C$12), 4)</f>
        <v>0</v>
      </c>
      <c r="L37" s="28">
        <f t="shared" ref="L37:L39" si="15">ROUND(J37*(1+K37),0)</f>
        <v>0</v>
      </c>
      <c r="M37" s="108"/>
    </row>
    <row r="38" spans="2:14" x14ac:dyDescent="0.2">
      <c r="B38" s="4" t="s">
        <v>33</v>
      </c>
      <c r="C38" s="28"/>
      <c r="D38" s="10"/>
      <c r="E38" s="10"/>
      <c r="F38" s="10"/>
      <c r="G38" s="96"/>
      <c r="H38" s="96"/>
      <c r="I38" s="100">
        <f>IF($C$8="NON",1,VLOOKUP($C$3,donnees_sources_MCO!$B$3:$BP$260,55,FALSE))</f>
        <v>1</v>
      </c>
      <c r="J38" s="28">
        <f t="shared" si="14"/>
        <v>0</v>
      </c>
      <c r="K38" s="35">
        <f>ROUND(IF($C$7="EPS",Taux!$B$15,Taux!$C$15), 4)</f>
        <v>1.41E-2</v>
      </c>
      <c r="L38" s="28">
        <f t="shared" si="15"/>
        <v>0</v>
      </c>
      <c r="M38" s="108"/>
    </row>
    <row r="39" spans="2:14" x14ac:dyDescent="0.2">
      <c r="B39" s="4" t="s">
        <v>18</v>
      </c>
      <c r="C39" s="28">
        <f>VLOOKUP($C$3,donnees_sources_MCO!$B$3:$BP$260,ROW()-13,0)</f>
        <v>20947309</v>
      </c>
      <c r="D39" s="10"/>
      <c r="E39" s="10"/>
      <c r="F39" s="10"/>
      <c r="G39" s="96"/>
      <c r="H39" s="96"/>
      <c r="I39" s="183">
        <f>IF($C$8="NON",1,VLOOKUP($C$3,donnees_sources_MCO!$B$3:$BP$260,56,FALSE))</f>
        <v>1</v>
      </c>
      <c r="J39" s="28">
        <f>C39*I39</f>
        <v>20947309</v>
      </c>
      <c r="K39" s="35">
        <f>ROUND(IF($C$7="EPS",Taux!$B$19,Taux!$C$19), 4)</f>
        <v>0</v>
      </c>
      <c r="L39" s="28">
        <f t="shared" si="15"/>
        <v>20947309</v>
      </c>
      <c r="M39" s="108"/>
    </row>
    <row r="40" spans="2:14" x14ac:dyDescent="0.2">
      <c r="B40" s="25" t="s">
        <v>19</v>
      </c>
      <c r="C40" s="29">
        <f>SUM(C36:C39)</f>
        <v>20947309</v>
      </c>
      <c r="D40" s="10"/>
      <c r="E40" s="10"/>
      <c r="F40" s="10"/>
      <c r="G40" s="97"/>
      <c r="H40" s="97"/>
      <c r="I40" s="29"/>
      <c r="J40" s="29">
        <f>SUM(J36:J39)</f>
        <v>20947309</v>
      </c>
      <c r="K40" s="29"/>
      <c r="L40" s="29">
        <f>SUM(L36:L39)</f>
        <v>20947309</v>
      </c>
      <c r="M40" s="108"/>
    </row>
    <row r="41" spans="2:14" x14ac:dyDescent="0.2">
      <c r="C41" s="27"/>
      <c r="D41" s="10"/>
      <c r="E41" s="10"/>
      <c r="F41" s="10"/>
      <c r="G41" s="27"/>
      <c r="H41" s="27"/>
      <c r="I41" s="10"/>
      <c r="J41" s="27"/>
      <c r="L41" s="27"/>
    </row>
    <row r="42" spans="2:14" x14ac:dyDescent="0.2">
      <c r="C42" s="27"/>
      <c r="D42" s="10"/>
      <c r="E42" s="10"/>
      <c r="F42" s="10"/>
      <c r="G42" s="27"/>
      <c r="H42" s="27"/>
      <c r="I42" s="10"/>
      <c r="J42" s="27"/>
      <c r="L42" s="27"/>
    </row>
    <row r="43" spans="2:14" x14ac:dyDescent="0.2">
      <c r="C43" s="27"/>
      <c r="D43" s="10"/>
      <c r="E43" s="10"/>
      <c r="F43" s="10"/>
      <c r="G43" s="27"/>
      <c r="H43" s="27"/>
      <c r="I43" s="10"/>
      <c r="J43" s="27"/>
      <c r="L43" s="27"/>
      <c r="M43" s="27"/>
      <c r="N43" s="27"/>
    </row>
    <row r="44" spans="2:14" x14ac:dyDescent="0.2">
      <c r="G44" s="27"/>
      <c r="H44" s="27"/>
      <c r="L44" s="27"/>
    </row>
  </sheetData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51A6E1A-7E5A-4EA0-800B-666B8D977496}">
          <x14:formula1>
            <xm:f>donnees_sources_MCO!$B$3:$B$260</xm:f>
          </x14:formula1>
          <xm:sqref>C3:E3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BCF9-22D6-4FD6-B0A3-42587BA537DE}">
  <dimension ref="B1:L36"/>
  <sheetViews>
    <sheetView showGridLines="0" zoomScale="90" zoomScaleNormal="90" workbookViewId="0">
      <selection activeCell="C3" sqref="C3"/>
    </sheetView>
  </sheetViews>
  <sheetFormatPr baseColWidth="10" defaultRowHeight="12.75" x14ac:dyDescent="0.2"/>
  <cols>
    <col min="1" max="1" width="2" style="112" customWidth="1"/>
    <col min="2" max="2" width="42" style="112" customWidth="1"/>
    <col min="3" max="3" width="16.42578125" style="112" bestFit="1" customWidth="1"/>
    <col min="4" max="4" width="21.85546875" style="112" customWidth="1"/>
    <col min="5" max="6" width="17" style="112" customWidth="1"/>
    <col min="7" max="7" width="16" style="112" customWidth="1"/>
    <col min="8" max="8" width="17.140625" style="112" customWidth="1"/>
    <col min="9" max="9" width="18.28515625" style="112" bestFit="1" customWidth="1"/>
    <col min="10" max="10" width="17.5703125" style="112" customWidth="1"/>
    <col min="11" max="230" width="11.42578125" style="112"/>
    <col min="231" max="231" width="47.28515625" style="112" customWidth="1"/>
    <col min="232" max="232" width="23.7109375" style="112" customWidth="1"/>
    <col min="233" max="233" width="21.28515625" style="112" customWidth="1"/>
    <col min="234" max="234" width="17.5703125" style="112" customWidth="1"/>
    <col min="235" max="235" width="16.28515625" style="112" customWidth="1"/>
    <col min="236" max="236" width="19.28515625" style="112" customWidth="1"/>
    <col min="237" max="238" width="15" style="112" bestFit="1" customWidth="1"/>
    <col min="239" max="239" width="11.7109375" style="112" customWidth="1"/>
    <col min="240" max="240" width="15" style="112" bestFit="1" customWidth="1"/>
    <col min="241" max="241" width="16.7109375" style="112" bestFit="1" customWidth="1"/>
    <col min="242" max="243" width="13.28515625" style="112" customWidth="1"/>
    <col min="244" max="244" width="13" style="112" customWidth="1"/>
    <col min="245" max="486" width="11.42578125" style="112"/>
    <col min="487" max="487" width="47.28515625" style="112" customWidth="1"/>
    <col min="488" max="488" width="23.7109375" style="112" customWidth="1"/>
    <col min="489" max="489" width="21.28515625" style="112" customWidth="1"/>
    <col min="490" max="490" width="17.5703125" style="112" customWidth="1"/>
    <col min="491" max="491" width="16.28515625" style="112" customWidth="1"/>
    <col min="492" max="492" width="19.28515625" style="112" customWidth="1"/>
    <col min="493" max="494" width="15" style="112" bestFit="1" customWidth="1"/>
    <col min="495" max="495" width="11.7109375" style="112" customWidth="1"/>
    <col min="496" max="496" width="15" style="112" bestFit="1" customWidth="1"/>
    <col min="497" max="497" width="16.7109375" style="112" bestFit="1" customWidth="1"/>
    <col min="498" max="499" width="13.28515625" style="112" customWidth="1"/>
    <col min="500" max="500" width="13" style="112" customWidth="1"/>
    <col min="501" max="742" width="11.42578125" style="112"/>
    <col min="743" max="743" width="47.28515625" style="112" customWidth="1"/>
    <col min="744" max="744" width="23.7109375" style="112" customWidth="1"/>
    <col min="745" max="745" width="21.28515625" style="112" customWidth="1"/>
    <col min="746" max="746" width="17.5703125" style="112" customWidth="1"/>
    <col min="747" max="747" width="16.28515625" style="112" customWidth="1"/>
    <col min="748" max="748" width="19.28515625" style="112" customWidth="1"/>
    <col min="749" max="750" width="15" style="112" bestFit="1" customWidth="1"/>
    <col min="751" max="751" width="11.7109375" style="112" customWidth="1"/>
    <col min="752" max="752" width="15" style="112" bestFit="1" customWidth="1"/>
    <col min="753" max="753" width="16.7109375" style="112" bestFit="1" customWidth="1"/>
    <col min="754" max="755" width="13.28515625" style="112" customWidth="1"/>
    <col min="756" max="756" width="13" style="112" customWidth="1"/>
    <col min="757" max="998" width="11.42578125" style="112"/>
    <col min="999" max="999" width="47.28515625" style="112" customWidth="1"/>
    <col min="1000" max="1000" width="23.7109375" style="112" customWidth="1"/>
    <col min="1001" max="1001" width="21.28515625" style="112" customWidth="1"/>
    <col min="1002" max="1002" width="17.5703125" style="112" customWidth="1"/>
    <col min="1003" max="1003" width="16.28515625" style="112" customWidth="1"/>
    <col min="1004" max="1004" width="19.28515625" style="112" customWidth="1"/>
    <col min="1005" max="1006" width="15" style="112" bestFit="1" customWidth="1"/>
    <col min="1007" max="1007" width="11.7109375" style="112" customWidth="1"/>
    <col min="1008" max="1008" width="15" style="112" bestFit="1" customWidth="1"/>
    <col min="1009" max="1009" width="16.7109375" style="112" bestFit="1" customWidth="1"/>
    <col min="1010" max="1011" width="13.28515625" style="112" customWidth="1"/>
    <col min="1012" max="1012" width="13" style="112" customWidth="1"/>
    <col min="1013" max="1254" width="11.42578125" style="112"/>
    <col min="1255" max="1255" width="47.28515625" style="112" customWidth="1"/>
    <col min="1256" max="1256" width="23.7109375" style="112" customWidth="1"/>
    <col min="1257" max="1257" width="21.28515625" style="112" customWidth="1"/>
    <col min="1258" max="1258" width="17.5703125" style="112" customWidth="1"/>
    <col min="1259" max="1259" width="16.28515625" style="112" customWidth="1"/>
    <col min="1260" max="1260" width="19.28515625" style="112" customWidth="1"/>
    <col min="1261" max="1262" width="15" style="112" bestFit="1" customWidth="1"/>
    <col min="1263" max="1263" width="11.7109375" style="112" customWidth="1"/>
    <col min="1264" max="1264" width="15" style="112" bestFit="1" customWidth="1"/>
    <col min="1265" max="1265" width="16.7109375" style="112" bestFit="1" customWidth="1"/>
    <col min="1266" max="1267" width="13.28515625" style="112" customWidth="1"/>
    <col min="1268" max="1268" width="13" style="112" customWidth="1"/>
    <col min="1269" max="1510" width="11.42578125" style="112"/>
    <col min="1511" max="1511" width="47.28515625" style="112" customWidth="1"/>
    <col min="1512" max="1512" width="23.7109375" style="112" customWidth="1"/>
    <col min="1513" max="1513" width="21.28515625" style="112" customWidth="1"/>
    <col min="1514" max="1514" width="17.5703125" style="112" customWidth="1"/>
    <col min="1515" max="1515" width="16.28515625" style="112" customWidth="1"/>
    <col min="1516" max="1516" width="19.28515625" style="112" customWidth="1"/>
    <col min="1517" max="1518" width="15" style="112" bestFit="1" customWidth="1"/>
    <col min="1519" max="1519" width="11.7109375" style="112" customWidth="1"/>
    <col min="1520" max="1520" width="15" style="112" bestFit="1" customWidth="1"/>
    <col min="1521" max="1521" width="16.7109375" style="112" bestFit="1" customWidth="1"/>
    <col min="1522" max="1523" width="13.28515625" style="112" customWidth="1"/>
    <col min="1524" max="1524" width="13" style="112" customWidth="1"/>
    <col min="1525" max="1766" width="11.42578125" style="112"/>
    <col min="1767" max="1767" width="47.28515625" style="112" customWidth="1"/>
    <col min="1768" max="1768" width="23.7109375" style="112" customWidth="1"/>
    <col min="1769" max="1769" width="21.28515625" style="112" customWidth="1"/>
    <col min="1770" max="1770" width="17.5703125" style="112" customWidth="1"/>
    <col min="1771" max="1771" width="16.28515625" style="112" customWidth="1"/>
    <col min="1772" max="1772" width="19.28515625" style="112" customWidth="1"/>
    <col min="1773" max="1774" width="15" style="112" bestFit="1" customWidth="1"/>
    <col min="1775" max="1775" width="11.7109375" style="112" customWidth="1"/>
    <col min="1776" max="1776" width="15" style="112" bestFit="1" customWidth="1"/>
    <col min="1777" max="1777" width="16.7109375" style="112" bestFit="1" customWidth="1"/>
    <col min="1778" max="1779" width="13.28515625" style="112" customWidth="1"/>
    <col min="1780" max="1780" width="13" style="112" customWidth="1"/>
    <col min="1781" max="2022" width="11.42578125" style="112"/>
    <col min="2023" max="2023" width="47.28515625" style="112" customWidth="1"/>
    <col min="2024" max="2024" width="23.7109375" style="112" customWidth="1"/>
    <col min="2025" max="2025" width="21.28515625" style="112" customWidth="1"/>
    <col min="2026" max="2026" width="17.5703125" style="112" customWidth="1"/>
    <col min="2027" max="2027" width="16.28515625" style="112" customWidth="1"/>
    <col min="2028" max="2028" width="19.28515625" style="112" customWidth="1"/>
    <col min="2029" max="2030" width="15" style="112" bestFit="1" customWidth="1"/>
    <col min="2031" max="2031" width="11.7109375" style="112" customWidth="1"/>
    <col min="2032" max="2032" width="15" style="112" bestFit="1" customWidth="1"/>
    <col min="2033" max="2033" width="16.7109375" style="112" bestFit="1" customWidth="1"/>
    <col min="2034" max="2035" width="13.28515625" style="112" customWidth="1"/>
    <col min="2036" max="2036" width="13" style="112" customWidth="1"/>
    <col min="2037" max="2278" width="11.42578125" style="112"/>
    <col min="2279" max="2279" width="47.28515625" style="112" customWidth="1"/>
    <col min="2280" max="2280" width="23.7109375" style="112" customWidth="1"/>
    <col min="2281" max="2281" width="21.28515625" style="112" customWidth="1"/>
    <col min="2282" max="2282" width="17.5703125" style="112" customWidth="1"/>
    <col min="2283" max="2283" width="16.28515625" style="112" customWidth="1"/>
    <col min="2284" max="2284" width="19.28515625" style="112" customWidth="1"/>
    <col min="2285" max="2286" width="15" style="112" bestFit="1" customWidth="1"/>
    <col min="2287" max="2287" width="11.7109375" style="112" customWidth="1"/>
    <col min="2288" max="2288" width="15" style="112" bestFit="1" customWidth="1"/>
    <col min="2289" max="2289" width="16.7109375" style="112" bestFit="1" customWidth="1"/>
    <col min="2290" max="2291" width="13.28515625" style="112" customWidth="1"/>
    <col min="2292" max="2292" width="13" style="112" customWidth="1"/>
    <col min="2293" max="2534" width="11.42578125" style="112"/>
    <col min="2535" max="2535" width="47.28515625" style="112" customWidth="1"/>
    <col min="2536" max="2536" width="23.7109375" style="112" customWidth="1"/>
    <col min="2537" max="2537" width="21.28515625" style="112" customWidth="1"/>
    <col min="2538" max="2538" width="17.5703125" style="112" customWidth="1"/>
    <col min="2539" max="2539" width="16.28515625" style="112" customWidth="1"/>
    <col min="2540" max="2540" width="19.28515625" style="112" customWidth="1"/>
    <col min="2541" max="2542" width="15" style="112" bestFit="1" customWidth="1"/>
    <col min="2543" max="2543" width="11.7109375" style="112" customWidth="1"/>
    <col min="2544" max="2544" width="15" style="112" bestFit="1" customWidth="1"/>
    <col min="2545" max="2545" width="16.7109375" style="112" bestFit="1" customWidth="1"/>
    <col min="2546" max="2547" width="13.28515625" style="112" customWidth="1"/>
    <col min="2548" max="2548" width="13" style="112" customWidth="1"/>
    <col min="2549" max="2790" width="11.42578125" style="112"/>
    <col min="2791" max="2791" width="47.28515625" style="112" customWidth="1"/>
    <col min="2792" max="2792" width="23.7109375" style="112" customWidth="1"/>
    <col min="2793" max="2793" width="21.28515625" style="112" customWidth="1"/>
    <col min="2794" max="2794" width="17.5703125" style="112" customWidth="1"/>
    <col min="2795" max="2795" width="16.28515625" style="112" customWidth="1"/>
    <col min="2796" max="2796" width="19.28515625" style="112" customWidth="1"/>
    <col min="2797" max="2798" width="15" style="112" bestFit="1" customWidth="1"/>
    <col min="2799" max="2799" width="11.7109375" style="112" customWidth="1"/>
    <col min="2800" max="2800" width="15" style="112" bestFit="1" customWidth="1"/>
    <col min="2801" max="2801" width="16.7109375" style="112" bestFit="1" customWidth="1"/>
    <col min="2802" max="2803" width="13.28515625" style="112" customWidth="1"/>
    <col min="2804" max="2804" width="13" style="112" customWidth="1"/>
    <col min="2805" max="3046" width="11.42578125" style="112"/>
    <col min="3047" max="3047" width="47.28515625" style="112" customWidth="1"/>
    <col min="3048" max="3048" width="23.7109375" style="112" customWidth="1"/>
    <col min="3049" max="3049" width="21.28515625" style="112" customWidth="1"/>
    <col min="3050" max="3050" width="17.5703125" style="112" customWidth="1"/>
    <col min="3051" max="3051" width="16.28515625" style="112" customWidth="1"/>
    <col min="3052" max="3052" width="19.28515625" style="112" customWidth="1"/>
    <col min="3053" max="3054" width="15" style="112" bestFit="1" customWidth="1"/>
    <col min="3055" max="3055" width="11.7109375" style="112" customWidth="1"/>
    <col min="3056" max="3056" width="15" style="112" bestFit="1" customWidth="1"/>
    <col min="3057" max="3057" width="16.7109375" style="112" bestFit="1" customWidth="1"/>
    <col min="3058" max="3059" width="13.28515625" style="112" customWidth="1"/>
    <col min="3060" max="3060" width="13" style="112" customWidth="1"/>
    <col min="3061" max="3302" width="11.42578125" style="112"/>
    <col min="3303" max="3303" width="47.28515625" style="112" customWidth="1"/>
    <col min="3304" max="3304" width="23.7109375" style="112" customWidth="1"/>
    <col min="3305" max="3305" width="21.28515625" style="112" customWidth="1"/>
    <col min="3306" max="3306" width="17.5703125" style="112" customWidth="1"/>
    <col min="3307" max="3307" width="16.28515625" style="112" customWidth="1"/>
    <col min="3308" max="3308" width="19.28515625" style="112" customWidth="1"/>
    <col min="3309" max="3310" width="15" style="112" bestFit="1" customWidth="1"/>
    <col min="3311" max="3311" width="11.7109375" style="112" customWidth="1"/>
    <col min="3312" max="3312" width="15" style="112" bestFit="1" customWidth="1"/>
    <col min="3313" max="3313" width="16.7109375" style="112" bestFit="1" customWidth="1"/>
    <col min="3314" max="3315" width="13.28515625" style="112" customWidth="1"/>
    <col min="3316" max="3316" width="13" style="112" customWidth="1"/>
    <col min="3317" max="3558" width="11.42578125" style="112"/>
    <col min="3559" max="3559" width="47.28515625" style="112" customWidth="1"/>
    <col min="3560" max="3560" width="23.7109375" style="112" customWidth="1"/>
    <col min="3561" max="3561" width="21.28515625" style="112" customWidth="1"/>
    <col min="3562" max="3562" width="17.5703125" style="112" customWidth="1"/>
    <col min="3563" max="3563" width="16.28515625" style="112" customWidth="1"/>
    <col min="3564" max="3564" width="19.28515625" style="112" customWidth="1"/>
    <col min="3565" max="3566" width="15" style="112" bestFit="1" customWidth="1"/>
    <col min="3567" max="3567" width="11.7109375" style="112" customWidth="1"/>
    <col min="3568" max="3568" width="15" style="112" bestFit="1" customWidth="1"/>
    <col min="3569" max="3569" width="16.7109375" style="112" bestFit="1" customWidth="1"/>
    <col min="3570" max="3571" width="13.28515625" style="112" customWidth="1"/>
    <col min="3572" max="3572" width="13" style="112" customWidth="1"/>
    <col min="3573" max="3814" width="11.42578125" style="112"/>
    <col min="3815" max="3815" width="47.28515625" style="112" customWidth="1"/>
    <col min="3816" max="3816" width="23.7109375" style="112" customWidth="1"/>
    <col min="3817" max="3817" width="21.28515625" style="112" customWidth="1"/>
    <col min="3818" max="3818" width="17.5703125" style="112" customWidth="1"/>
    <col min="3819" max="3819" width="16.28515625" style="112" customWidth="1"/>
    <col min="3820" max="3820" width="19.28515625" style="112" customWidth="1"/>
    <col min="3821" max="3822" width="15" style="112" bestFit="1" customWidth="1"/>
    <col min="3823" max="3823" width="11.7109375" style="112" customWidth="1"/>
    <col min="3824" max="3824" width="15" style="112" bestFit="1" customWidth="1"/>
    <col min="3825" max="3825" width="16.7109375" style="112" bestFit="1" customWidth="1"/>
    <col min="3826" max="3827" width="13.28515625" style="112" customWidth="1"/>
    <col min="3828" max="3828" width="13" style="112" customWidth="1"/>
    <col min="3829" max="4070" width="11.42578125" style="112"/>
    <col min="4071" max="4071" width="47.28515625" style="112" customWidth="1"/>
    <col min="4072" max="4072" width="23.7109375" style="112" customWidth="1"/>
    <col min="4073" max="4073" width="21.28515625" style="112" customWidth="1"/>
    <col min="4074" max="4074" width="17.5703125" style="112" customWidth="1"/>
    <col min="4075" max="4075" width="16.28515625" style="112" customWidth="1"/>
    <col min="4076" max="4076" width="19.28515625" style="112" customWidth="1"/>
    <col min="4077" max="4078" width="15" style="112" bestFit="1" customWidth="1"/>
    <col min="4079" max="4079" width="11.7109375" style="112" customWidth="1"/>
    <col min="4080" max="4080" width="15" style="112" bestFit="1" customWidth="1"/>
    <col min="4081" max="4081" width="16.7109375" style="112" bestFit="1" customWidth="1"/>
    <col min="4082" max="4083" width="13.28515625" style="112" customWidth="1"/>
    <col min="4084" max="4084" width="13" style="112" customWidth="1"/>
    <col min="4085" max="4326" width="11.42578125" style="112"/>
    <col min="4327" max="4327" width="47.28515625" style="112" customWidth="1"/>
    <col min="4328" max="4328" width="23.7109375" style="112" customWidth="1"/>
    <col min="4329" max="4329" width="21.28515625" style="112" customWidth="1"/>
    <col min="4330" max="4330" width="17.5703125" style="112" customWidth="1"/>
    <col min="4331" max="4331" width="16.28515625" style="112" customWidth="1"/>
    <col min="4332" max="4332" width="19.28515625" style="112" customWidth="1"/>
    <col min="4333" max="4334" width="15" style="112" bestFit="1" customWidth="1"/>
    <col min="4335" max="4335" width="11.7109375" style="112" customWidth="1"/>
    <col min="4336" max="4336" width="15" style="112" bestFit="1" customWidth="1"/>
    <col min="4337" max="4337" width="16.7109375" style="112" bestFit="1" customWidth="1"/>
    <col min="4338" max="4339" width="13.28515625" style="112" customWidth="1"/>
    <col min="4340" max="4340" width="13" style="112" customWidth="1"/>
    <col min="4341" max="4582" width="11.42578125" style="112"/>
    <col min="4583" max="4583" width="47.28515625" style="112" customWidth="1"/>
    <col min="4584" max="4584" width="23.7109375" style="112" customWidth="1"/>
    <col min="4585" max="4585" width="21.28515625" style="112" customWidth="1"/>
    <col min="4586" max="4586" width="17.5703125" style="112" customWidth="1"/>
    <col min="4587" max="4587" width="16.28515625" style="112" customWidth="1"/>
    <col min="4588" max="4588" width="19.28515625" style="112" customWidth="1"/>
    <col min="4589" max="4590" width="15" style="112" bestFit="1" customWidth="1"/>
    <col min="4591" max="4591" width="11.7109375" style="112" customWidth="1"/>
    <col min="4592" max="4592" width="15" style="112" bestFit="1" customWidth="1"/>
    <col min="4593" max="4593" width="16.7109375" style="112" bestFit="1" customWidth="1"/>
    <col min="4594" max="4595" width="13.28515625" style="112" customWidth="1"/>
    <col min="4596" max="4596" width="13" style="112" customWidth="1"/>
    <col min="4597" max="4838" width="11.42578125" style="112"/>
    <col min="4839" max="4839" width="47.28515625" style="112" customWidth="1"/>
    <col min="4840" max="4840" width="23.7109375" style="112" customWidth="1"/>
    <col min="4841" max="4841" width="21.28515625" style="112" customWidth="1"/>
    <col min="4842" max="4842" width="17.5703125" style="112" customWidth="1"/>
    <col min="4843" max="4843" width="16.28515625" style="112" customWidth="1"/>
    <col min="4844" max="4844" width="19.28515625" style="112" customWidth="1"/>
    <col min="4845" max="4846" width="15" style="112" bestFit="1" customWidth="1"/>
    <col min="4847" max="4847" width="11.7109375" style="112" customWidth="1"/>
    <col min="4848" max="4848" width="15" style="112" bestFit="1" customWidth="1"/>
    <col min="4849" max="4849" width="16.7109375" style="112" bestFit="1" customWidth="1"/>
    <col min="4850" max="4851" width="13.28515625" style="112" customWidth="1"/>
    <col min="4852" max="4852" width="13" style="112" customWidth="1"/>
    <col min="4853" max="5094" width="11.42578125" style="112"/>
    <col min="5095" max="5095" width="47.28515625" style="112" customWidth="1"/>
    <col min="5096" max="5096" width="23.7109375" style="112" customWidth="1"/>
    <col min="5097" max="5097" width="21.28515625" style="112" customWidth="1"/>
    <col min="5098" max="5098" width="17.5703125" style="112" customWidth="1"/>
    <col min="5099" max="5099" width="16.28515625" style="112" customWidth="1"/>
    <col min="5100" max="5100" width="19.28515625" style="112" customWidth="1"/>
    <col min="5101" max="5102" width="15" style="112" bestFit="1" customWidth="1"/>
    <col min="5103" max="5103" width="11.7109375" style="112" customWidth="1"/>
    <col min="5104" max="5104" width="15" style="112" bestFit="1" customWidth="1"/>
    <col min="5105" max="5105" width="16.7109375" style="112" bestFit="1" customWidth="1"/>
    <col min="5106" max="5107" width="13.28515625" style="112" customWidth="1"/>
    <col min="5108" max="5108" width="13" style="112" customWidth="1"/>
    <col min="5109" max="5350" width="11.42578125" style="112"/>
    <col min="5351" max="5351" width="47.28515625" style="112" customWidth="1"/>
    <col min="5352" max="5352" width="23.7109375" style="112" customWidth="1"/>
    <col min="5353" max="5353" width="21.28515625" style="112" customWidth="1"/>
    <col min="5354" max="5354" width="17.5703125" style="112" customWidth="1"/>
    <col min="5355" max="5355" width="16.28515625" style="112" customWidth="1"/>
    <col min="5356" max="5356" width="19.28515625" style="112" customWidth="1"/>
    <col min="5357" max="5358" width="15" style="112" bestFit="1" customWidth="1"/>
    <col min="5359" max="5359" width="11.7109375" style="112" customWidth="1"/>
    <col min="5360" max="5360" width="15" style="112" bestFit="1" customWidth="1"/>
    <col min="5361" max="5361" width="16.7109375" style="112" bestFit="1" customWidth="1"/>
    <col min="5362" max="5363" width="13.28515625" style="112" customWidth="1"/>
    <col min="5364" max="5364" width="13" style="112" customWidth="1"/>
    <col min="5365" max="5606" width="11.42578125" style="112"/>
    <col min="5607" max="5607" width="47.28515625" style="112" customWidth="1"/>
    <col min="5608" max="5608" width="23.7109375" style="112" customWidth="1"/>
    <col min="5609" max="5609" width="21.28515625" style="112" customWidth="1"/>
    <col min="5610" max="5610" width="17.5703125" style="112" customWidth="1"/>
    <col min="5611" max="5611" width="16.28515625" style="112" customWidth="1"/>
    <col min="5612" max="5612" width="19.28515625" style="112" customWidth="1"/>
    <col min="5613" max="5614" width="15" style="112" bestFit="1" customWidth="1"/>
    <col min="5615" max="5615" width="11.7109375" style="112" customWidth="1"/>
    <col min="5616" max="5616" width="15" style="112" bestFit="1" customWidth="1"/>
    <col min="5617" max="5617" width="16.7109375" style="112" bestFit="1" customWidth="1"/>
    <col min="5618" max="5619" width="13.28515625" style="112" customWidth="1"/>
    <col min="5620" max="5620" width="13" style="112" customWidth="1"/>
    <col min="5621" max="5862" width="11.42578125" style="112"/>
    <col min="5863" max="5863" width="47.28515625" style="112" customWidth="1"/>
    <col min="5864" max="5864" width="23.7109375" style="112" customWidth="1"/>
    <col min="5865" max="5865" width="21.28515625" style="112" customWidth="1"/>
    <col min="5866" max="5866" width="17.5703125" style="112" customWidth="1"/>
    <col min="5867" max="5867" width="16.28515625" style="112" customWidth="1"/>
    <col min="5868" max="5868" width="19.28515625" style="112" customWidth="1"/>
    <col min="5869" max="5870" width="15" style="112" bestFit="1" customWidth="1"/>
    <col min="5871" max="5871" width="11.7109375" style="112" customWidth="1"/>
    <col min="5872" max="5872" width="15" style="112" bestFit="1" customWidth="1"/>
    <col min="5873" max="5873" width="16.7109375" style="112" bestFit="1" customWidth="1"/>
    <col min="5874" max="5875" width="13.28515625" style="112" customWidth="1"/>
    <col min="5876" max="5876" width="13" style="112" customWidth="1"/>
    <col min="5877" max="6118" width="11.42578125" style="112"/>
    <col min="6119" max="6119" width="47.28515625" style="112" customWidth="1"/>
    <col min="6120" max="6120" width="23.7109375" style="112" customWidth="1"/>
    <col min="6121" max="6121" width="21.28515625" style="112" customWidth="1"/>
    <col min="6122" max="6122" width="17.5703125" style="112" customWidth="1"/>
    <col min="6123" max="6123" width="16.28515625" style="112" customWidth="1"/>
    <col min="6124" max="6124" width="19.28515625" style="112" customWidth="1"/>
    <col min="6125" max="6126" width="15" style="112" bestFit="1" customWidth="1"/>
    <col min="6127" max="6127" width="11.7109375" style="112" customWidth="1"/>
    <col min="6128" max="6128" width="15" style="112" bestFit="1" customWidth="1"/>
    <col min="6129" max="6129" width="16.7109375" style="112" bestFit="1" customWidth="1"/>
    <col min="6130" max="6131" width="13.28515625" style="112" customWidth="1"/>
    <col min="6132" max="6132" width="13" style="112" customWidth="1"/>
    <col min="6133" max="6374" width="11.42578125" style="112"/>
    <col min="6375" max="6375" width="47.28515625" style="112" customWidth="1"/>
    <col min="6376" max="6376" width="23.7109375" style="112" customWidth="1"/>
    <col min="6377" max="6377" width="21.28515625" style="112" customWidth="1"/>
    <col min="6378" max="6378" width="17.5703125" style="112" customWidth="1"/>
    <col min="6379" max="6379" width="16.28515625" style="112" customWidth="1"/>
    <col min="6380" max="6380" width="19.28515625" style="112" customWidth="1"/>
    <col min="6381" max="6382" width="15" style="112" bestFit="1" customWidth="1"/>
    <col min="6383" max="6383" width="11.7109375" style="112" customWidth="1"/>
    <col min="6384" max="6384" width="15" style="112" bestFit="1" customWidth="1"/>
    <col min="6385" max="6385" width="16.7109375" style="112" bestFit="1" customWidth="1"/>
    <col min="6386" max="6387" width="13.28515625" style="112" customWidth="1"/>
    <col min="6388" max="6388" width="13" style="112" customWidth="1"/>
    <col min="6389" max="6630" width="11.42578125" style="112"/>
    <col min="6631" max="6631" width="47.28515625" style="112" customWidth="1"/>
    <col min="6632" max="6632" width="23.7109375" style="112" customWidth="1"/>
    <col min="6633" max="6633" width="21.28515625" style="112" customWidth="1"/>
    <col min="6634" max="6634" width="17.5703125" style="112" customWidth="1"/>
    <col min="6635" max="6635" width="16.28515625" style="112" customWidth="1"/>
    <col min="6636" max="6636" width="19.28515625" style="112" customWidth="1"/>
    <col min="6637" max="6638" width="15" style="112" bestFit="1" customWidth="1"/>
    <col min="6639" max="6639" width="11.7109375" style="112" customWidth="1"/>
    <col min="6640" max="6640" width="15" style="112" bestFit="1" customWidth="1"/>
    <col min="6641" max="6641" width="16.7109375" style="112" bestFit="1" customWidth="1"/>
    <col min="6642" max="6643" width="13.28515625" style="112" customWidth="1"/>
    <col min="6644" max="6644" width="13" style="112" customWidth="1"/>
    <col min="6645" max="6886" width="11.42578125" style="112"/>
    <col min="6887" max="6887" width="47.28515625" style="112" customWidth="1"/>
    <col min="6888" max="6888" width="23.7109375" style="112" customWidth="1"/>
    <col min="6889" max="6889" width="21.28515625" style="112" customWidth="1"/>
    <col min="6890" max="6890" width="17.5703125" style="112" customWidth="1"/>
    <col min="6891" max="6891" width="16.28515625" style="112" customWidth="1"/>
    <col min="6892" max="6892" width="19.28515625" style="112" customWidth="1"/>
    <col min="6893" max="6894" width="15" style="112" bestFit="1" customWidth="1"/>
    <col min="6895" max="6895" width="11.7109375" style="112" customWidth="1"/>
    <col min="6896" max="6896" width="15" style="112" bestFit="1" customWidth="1"/>
    <col min="6897" max="6897" width="16.7109375" style="112" bestFit="1" customWidth="1"/>
    <col min="6898" max="6899" width="13.28515625" style="112" customWidth="1"/>
    <col min="6900" max="6900" width="13" style="112" customWidth="1"/>
    <col min="6901" max="7142" width="11.42578125" style="112"/>
    <col min="7143" max="7143" width="47.28515625" style="112" customWidth="1"/>
    <col min="7144" max="7144" width="23.7109375" style="112" customWidth="1"/>
    <col min="7145" max="7145" width="21.28515625" style="112" customWidth="1"/>
    <col min="7146" max="7146" width="17.5703125" style="112" customWidth="1"/>
    <col min="7147" max="7147" width="16.28515625" style="112" customWidth="1"/>
    <col min="7148" max="7148" width="19.28515625" style="112" customWidth="1"/>
    <col min="7149" max="7150" width="15" style="112" bestFit="1" customWidth="1"/>
    <col min="7151" max="7151" width="11.7109375" style="112" customWidth="1"/>
    <col min="7152" max="7152" width="15" style="112" bestFit="1" customWidth="1"/>
    <col min="7153" max="7153" width="16.7109375" style="112" bestFit="1" customWidth="1"/>
    <col min="7154" max="7155" width="13.28515625" style="112" customWidth="1"/>
    <col min="7156" max="7156" width="13" style="112" customWidth="1"/>
    <col min="7157" max="7398" width="11.42578125" style="112"/>
    <col min="7399" max="7399" width="47.28515625" style="112" customWidth="1"/>
    <col min="7400" max="7400" width="23.7109375" style="112" customWidth="1"/>
    <col min="7401" max="7401" width="21.28515625" style="112" customWidth="1"/>
    <col min="7402" max="7402" width="17.5703125" style="112" customWidth="1"/>
    <col min="7403" max="7403" width="16.28515625" style="112" customWidth="1"/>
    <col min="7404" max="7404" width="19.28515625" style="112" customWidth="1"/>
    <col min="7405" max="7406" width="15" style="112" bestFit="1" customWidth="1"/>
    <col min="7407" max="7407" width="11.7109375" style="112" customWidth="1"/>
    <col min="7408" max="7408" width="15" style="112" bestFit="1" customWidth="1"/>
    <col min="7409" max="7409" width="16.7109375" style="112" bestFit="1" customWidth="1"/>
    <col min="7410" max="7411" width="13.28515625" style="112" customWidth="1"/>
    <col min="7412" max="7412" width="13" style="112" customWidth="1"/>
    <col min="7413" max="7654" width="11.42578125" style="112"/>
    <col min="7655" max="7655" width="47.28515625" style="112" customWidth="1"/>
    <col min="7656" max="7656" width="23.7109375" style="112" customWidth="1"/>
    <col min="7657" max="7657" width="21.28515625" style="112" customWidth="1"/>
    <col min="7658" max="7658" width="17.5703125" style="112" customWidth="1"/>
    <col min="7659" max="7659" width="16.28515625" style="112" customWidth="1"/>
    <col min="7660" max="7660" width="19.28515625" style="112" customWidth="1"/>
    <col min="7661" max="7662" width="15" style="112" bestFit="1" customWidth="1"/>
    <col min="7663" max="7663" width="11.7109375" style="112" customWidth="1"/>
    <col min="7664" max="7664" width="15" style="112" bestFit="1" customWidth="1"/>
    <col min="7665" max="7665" width="16.7109375" style="112" bestFit="1" customWidth="1"/>
    <col min="7666" max="7667" width="13.28515625" style="112" customWidth="1"/>
    <col min="7668" max="7668" width="13" style="112" customWidth="1"/>
    <col min="7669" max="7910" width="11.42578125" style="112"/>
    <col min="7911" max="7911" width="47.28515625" style="112" customWidth="1"/>
    <col min="7912" max="7912" width="23.7109375" style="112" customWidth="1"/>
    <col min="7913" max="7913" width="21.28515625" style="112" customWidth="1"/>
    <col min="7914" max="7914" width="17.5703125" style="112" customWidth="1"/>
    <col min="7915" max="7915" width="16.28515625" style="112" customWidth="1"/>
    <col min="7916" max="7916" width="19.28515625" style="112" customWidth="1"/>
    <col min="7917" max="7918" width="15" style="112" bestFit="1" customWidth="1"/>
    <col min="7919" max="7919" width="11.7109375" style="112" customWidth="1"/>
    <col min="7920" max="7920" width="15" style="112" bestFit="1" customWidth="1"/>
    <col min="7921" max="7921" width="16.7109375" style="112" bestFit="1" customWidth="1"/>
    <col min="7922" max="7923" width="13.28515625" style="112" customWidth="1"/>
    <col min="7924" max="7924" width="13" style="112" customWidth="1"/>
    <col min="7925" max="8166" width="11.42578125" style="112"/>
    <col min="8167" max="8167" width="47.28515625" style="112" customWidth="1"/>
    <col min="8168" max="8168" width="23.7109375" style="112" customWidth="1"/>
    <col min="8169" max="8169" width="21.28515625" style="112" customWidth="1"/>
    <col min="8170" max="8170" width="17.5703125" style="112" customWidth="1"/>
    <col min="8171" max="8171" width="16.28515625" style="112" customWidth="1"/>
    <col min="8172" max="8172" width="19.28515625" style="112" customWidth="1"/>
    <col min="8173" max="8174" width="15" style="112" bestFit="1" customWidth="1"/>
    <col min="8175" max="8175" width="11.7109375" style="112" customWidth="1"/>
    <col min="8176" max="8176" width="15" style="112" bestFit="1" customWidth="1"/>
    <col min="8177" max="8177" width="16.7109375" style="112" bestFit="1" customWidth="1"/>
    <col min="8178" max="8179" width="13.28515625" style="112" customWidth="1"/>
    <col min="8180" max="8180" width="13" style="112" customWidth="1"/>
    <col min="8181" max="8422" width="11.42578125" style="112"/>
    <col min="8423" max="8423" width="47.28515625" style="112" customWidth="1"/>
    <col min="8424" max="8424" width="23.7109375" style="112" customWidth="1"/>
    <col min="8425" max="8425" width="21.28515625" style="112" customWidth="1"/>
    <col min="8426" max="8426" width="17.5703125" style="112" customWidth="1"/>
    <col min="8427" max="8427" width="16.28515625" style="112" customWidth="1"/>
    <col min="8428" max="8428" width="19.28515625" style="112" customWidth="1"/>
    <col min="8429" max="8430" width="15" style="112" bestFit="1" customWidth="1"/>
    <col min="8431" max="8431" width="11.7109375" style="112" customWidth="1"/>
    <col min="8432" max="8432" width="15" style="112" bestFit="1" customWidth="1"/>
    <col min="8433" max="8433" width="16.7109375" style="112" bestFit="1" customWidth="1"/>
    <col min="8434" max="8435" width="13.28515625" style="112" customWidth="1"/>
    <col min="8436" max="8436" width="13" style="112" customWidth="1"/>
    <col min="8437" max="8678" width="11.42578125" style="112"/>
    <col min="8679" max="8679" width="47.28515625" style="112" customWidth="1"/>
    <col min="8680" max="8680" width="23.7109375" style="112" customWidth="1"/>
    <col min="8681" max="8681" width="21.28515625" style="112" customWidth="1"/>
    <col min="8682" max="8682" width="17.5703125" style="112" customWidth="1"/>
    <col min="8683" max="8683" width="16.28515625" style="112" customWidth="1"/>
    <col min="8684" max="8684" width="19.28515625" style="112" customWidth="1"/>
    <col min="8685" max="8686" width="15" style="112" bestFit="1" customWidth="1"/>
    <col min="8687" max="8687" width="11.7109375" style="112" customWidth="1"/>
    <col min="8688" max="8688" width="15" style="112" bestFit="1" customWidth="1"/>
    <col min="8689" max="8689" width="16.7109375" style="112" bestFit="1" customWidth="1"/>
    <col min="8690" max="8691" width="13.28515625" style="112" customWidth="1"/>
    <col min="8692" max="8692" width="13" style="112" customWidth="1"/>
    <col min="8693" max="8934" width="11.42578125" style="112"/>
    <col min="8935" max="8935" width="47.28515625" style="112" customWidth="1"/>
    <col min="8936" max="8936" width="23.7109375" style="112" customWidth="1"/>
    <col min="8937" max="8937" width="21.28515625" style="112" customWidth="1"/>
    <col min="8938" max="8938" width="17.5703125" style="112" customWidth="1"/>
    <col min="8939" max="8939" width="16.28515625" style="112" customWidth="1"/>
    <col min="8940" max="8940" width="19.28515625" style="112" customWidth="1"/>
    <col min="8941" max="8942" width="15" style="112" bestFit="1" customWidth="1"/>
    <col min="8943" max="8943" width="11.7109375" style="112" customWidth="1"/>
    <col min="8944" max="8944" width="15" style="112" bestFit="1" customWidth="1"/>
    <col min="8945" max="8945" width="16.7109375" style="112" bestFit="1" customWidth="1"/>
    <col min="8946" max="8947" width="13.28515625" style="112" customWidth="1"/>
    <col min="8948" max="8948" width="13" style="112" customWidth="1"/>
    <col min="8949" max="9190" width="11.42578125" style="112"/>
    <col min="9191" max="9191" width="47.28515625" style="112" customWidth="1"/>
    <col min="9192" max="9192" width="23.7109375" style="112" customWidth="1"/>
    <col min="9193" max="9193" width="21.28515625" style="112" customWidth="1"/>
    <col min="9194" max="9194" width="17.5703125" style="112" customWidth="1"/>
    <col min="9195" max="9195" width="16.28515625" style="112" customWidth="1"/>
    <col min="9196" max="9196" width="19.28515625" style="112" customWidth="1"/>
    <col min="9197" max="9198" width="15" style="112" bestFit="1" customWidth="1"/>
    <col min="9199" max="9199" width="11.7109375" style="112" customWidth="1"/>
    <col min="9200" max="9200" width="15" style="112" bestFit="1" customWidth="1"/>
    <col min="9201" max="9201" width="16.7109375" style="112" bestFit="1" customWidth="1"/>
    <col min="9202" max="9203" width="13.28515625" style="112" customWidth="1"/>
    <col min="9204" max="9204" width="13" style="112" customWidth="1"/>
    <col min="9205" max="9446" width="11.42578125" style="112"/>
    <col min="9447" max="9447" width="47.28515625" style="112" customWidth="1"/>
    <col min="9448" max="9448" width="23.7109375" style="112" customWidth="1"/>
    <col min="9449" max="9449" width="21.28515625" style="112" customWidth="1"/>
    <col min="9450" max="9450" width="17.5703125" style="112" customWidth="1"/>
    <col min="9451" max="9451" width="16.28515625" style="112" customWidth="1"/>
    <col min="9452" max="9452" width="19.28515625" style="112" customWidth="1"/>
    <col min="9453" max="9454" width="15" style="112" bestFit="1" customWidth="1"/>
    <col min="9455" max="9455" width="11.7109375" style="112" customWidth="1"/>
    <col min="9456" max="9456" width="15" style="112" bestFit="1" customWidth="1"/>
    <col min="9457" max="9457" width="16.7109375" style="112" bestFit="1" customWidth="1"/>
    <col min="9458" max="9459" width="13.28515625" style="112" customWidth="1"/>
    <col min="9460" max="9460" width="13" style="112" customWidth="1"/>
    <col min="9461" max="9702" width="11.42578125" style="112"/>
    <col min="9703" max="9703" width="47.28515625" style="112" customWidth="1"/>
    <col min="9704" max="9704" width="23.7109375" style="112" customWidth="1"/>
    <col min="9705" max="9705" width="21.28515625" style="112" customWidth="1"/>
    <col min="9706" max="9706" width="17.5703125" style="112" customWidth="1"/>
    <col min="9707" max="9707" width="16.28515625" style="112" customWidth="1"/>
    <col min="9708" max="9708" width="19.28515625" style="112" customWidth="1"/>
    <col min="9709" max="9710" width="15" style="112" bestFit="1" customWidth="1"/>
    <col min="9711" max="9711" width="11.7109375" style="112" customWidth="1"/>
    <col min="9712" max="9712" width="15" style="112" bestFit="1" customWidth="1"/>
    <col min="9713" max="9713" width="16.7109375" style="112" bestFit="1" customWidth="1"/>
    <col min="9714" max="9715" width="13.28515625" style="112" customWidth="1"/>
    <col min="9716" max="9716" width="13" style="112" customWidth="1"/>
    <col min="9717" max="9958" width="11.42578125" style="112"/>
    <col min="9959" max="9959" width="47.28515625" style="112" customWidth="1"/>
    <col min="9960" max="9960" width="23.7109375" style="112" customWidth="1"/>
    <col min="9961" max="9961" width="21.28515625" style="112" customWidth="1"/>
    <col min="9962" max="9962" width="17.5703125" style="112" customWidth="1"/>
    <col min="9963" max="9963" width="16.28515625" style="112" customWidth="1"/>
    <col min="9964" max="9964" width="19.28515625" style="112" customWidth="1"/>
    <col min="9965" max="9966" width="15" style="112" bestFit="1" customWidth="1"/>
    <col min="9967" max="9967" width="11.7109375" style="112" customWidth="1"/>
    <col min="9968" max="9968" width="15" style="112" bestFit="1" customWidth="1"/>
    <col min="9969" max="9969" width="16.7109375" style="112" bestFit="1" customWidth="1"/>
    <col min="9970" max="9971" width="13.28515625" style="112" customWidth="1"/>
    <col min="9972" max="9972" width="13" style="112" customWidth="1"/>
    <col min="9973" max="10214" width="11.42578125" style="112"/>
    <col min="10215" max="10215" width="47.28515625" style="112" customWidth="1"/>
    <col min="10216" max="10216" width="23.7109375" style="112" customWidth="1"/>
    <col min="10217" max="10217" width="21.28515625" style="112" customWidth="1"/>
    <col min="10218" max="10218" width="17.5703125" style="112" customWidth="1"/>
    <col min="10219" max="10219" width="16.28515625" style="112" customWidth="1"/>
    <col min="10220" max="10220" width="19.28515625" style="112" customWidth="1"/>
    <col min="10221" max="10222" width="15" style="112" bestFit="1" customWidth="1"/>
    <col min="10223" max="10223" width="11.7109375" style="112" customWidth="1"/>
    <col min="10224" max="10224" width="15" style="112" bestFit="1" customWidth="1"/>
    <col min="10225" max="10225" width="16.7109375" style="112" bestFit="1" customWidth="1"/>
    <col min="10226" max="10227" width="13.28515625" style="112" customWidth="1"/>
    <col min="10228" max="10228" width="13" style="112" customWidth="1"/>
    <col min="10229" max="10470" width="11.42578125" style="112"/>
    <col min="10471" max="10471" width="47.28515625" style="112" customWidth="1"/>
    <col min="10472" max="10472" width="23.7109375" style="112" customWidth="1"/>
    <col min="10473" max="10473" width="21.28515625" style="112" customWidth="1"/>
    <col min="10474" max="10474" width="17.5703125" style="112" customWidth="1"/>
    <col min="10475" max="10475" width="16.28515625" style="112" customWidth="1"/>
    <col min="10476" max="10476" width="19.28515625" style="112" customWidth="1"/>
    <col min="10477" max="10478" width="15" style="112" bestFit="1" customWidth="1"/>
    <col min="10479" max="10479" width="11.7109375" style="112" customWidth="1"/>
    <col min="10480" max="10480" width="15" style="112" bestFit="1" customWidth="1"/>
    <col min="10481" max="10481" width="16.7109375" style="112" bestFit="1" customWidth="1"/>
    <col min="10482" max="10483" width="13.28515625" style="112" customWidth="1"/>
    <col min="10484" max="10484" width="13" style="112" customWidth="1"/>
    <col min="10485" max="10726" width="11.42578125" style="112"/>
    <col min="10727" max="10727" width="47.28515625" style="112" customWidth="1"/>
    <col min="10728" max="10728" width="23.7109375" style="112" customWidth="1"/>
    <col min="10729" max="10729" width="21.28515625" style="112" customWidth="1"/>
    <col min="10730" max="10730" width="17.5703125" style="112" customWidth="1"/>
    <col min="10731" max="10731" width="16.28515625" style="112" customWidth="1"/>
    <col min="10732" max="10732" width="19.28515625" style="112" customWidth="1"/>
    <col min="10733" max="10734" width="15" style="112" bestFit="1" customWidth="1"/>
    <col min="10735" max="10735" width="11.7109375" style="112" customWidth="1"/>
    <col min="10736" max="10736" width="15" style="112" bestFit="1" customWidth="1"/>
    <col min="10737" max="10737" width="16.7109375" style="112" bestFit="1" customWidth="1"/>
    <col min="10738" max="10739" width="13.28515625" style="112" customWidth="1"/>
    <col min="10740" max="10740" width="13" style="112" customWidth="1"/>
    <col min="10741" max="10982" width="11.42578125" style="112"/>
    <col min="10983" max="10983" width="47.28515625" style="112" customWidth="1"/>
    <col min="10984" max="10984" width="23.7109375" style="112" customWidth="1"/>
    <col min="10985" max="10985" width="21.28515625" style="112" customWidth="1"/>
    <col min="10986" max="10986" width="17.5703125" style="112" customWidth="1"/>
    <col min="10987" max="10987" width="16.28515625" style="112" customWidth="1"/>
    <col min="10988" max="10988" width="19.28515625" style="112" customWidth="1"/>
    <col min="10989" max="10990" width="15" style="112" bestFit="1" customWidth="1"/>
    <col min="10991" max="10991" width="11.7109375" style="112" customWidth="1"/>
    <col min="10992" max="10992" width="15" style="112" bestFit="1" customWidth="1"/>
    <col min="10993" max="10993" width="16.7109375" style="112" bestFit="1" customWidth="1"/>
    <col min="10994" max="10995" width="13.28515625" style="112" customWidth="1"/>
    <col min="10996" max="10996" width="13" style="112" customWidth="1"/>
    <col min="10997" max="11238" width="11.42578125" style="112"/>
    <col min="11239" max="11239" width="47.28515625" style="112" customWidth="1"/>
    <col min="11240" max="11240" width="23.7109375" style="112" customWidth="1"/>
    <col min="11241" max="11241" width="21.28515625" style="112" customWidth="1"/>
    <col min="11242" max="11242" width="17.5703125" style="112" customWidth="1"/>
    <col min="11243" max="11243" width="16.28515625" style="112" customWidth="1"/>
    <col min="11244" max="11244" width="19.28515625" style="112" customWidth="1"/>
    <col min="11245" max="11246" width="15" style="112" bestFit="1" customWidth="1"/>
    <col min="11247" max="11247" width="11.7109375" style="112" customWidth="1"/>
    <col min="11248" max="11248" width="15" style="112" bestFit="1" customWidth="1"/>
    <col min="11249" max="11249" width="16.7109375" style="112" bestFit="1" customWidth="1"/>
    <col min="11250" max="11251" width="13.28515625" style="112" customWidth="1"/>
    <col min="11252" max="11252" width="13" style="112" customWidth="1"/>
    <col min="11253" max="11494" width="11.42578125" style="112"/>
    <col min="11495" max="11495" width="47.28515625" style="112" customWidth="1"/>
    <col min="11496" max="11496" width="23.7109375" style="112" customWidth="1"/>
    <col min="11497" max="11497" width="21.28515625" style="112" customWidth="1"/>
    <col min="11498" max="11498" width="17.5703125" style="112" customWidth="1"/>
    <col min="11499" max="11499" width="16.28515625" style="112" customWidth="1"/>
    <col min="11500" max="11500" width="19.28515625" style="112" customWidth="1"/>
    <col min="11501" max="11502" width="15" style="112" bestFit="1" customWidth="1"/>
    <col min="11503" max="11503" width="11.7109375" style="112" customWidth="1"/>
    <col min="11504" max="11504" width="15" style="112" bestFit="1" customWidth="1"/>
    <col min="11505" max="11505" width="16.7109375" style="112" bestFit="1" customWidth="1"/>
    <col min="11506" max="11507" width="13.28515625" style="112" customWidth="1"/>
    <col min="11508" max="11508" width="13" style="112" customWidth="1"/>
    <col min="11509" max="11750" width="11.42578125" style="112"/>
    <col min="11751" max="11751" width="47.28515625" style="112" customWidth="1"/>
    <col min="11752" max="11752" width="23.7109375" style="112" customWidth="1"/>
    <col min="11753" max="11753" width="21.28515625" style="112" customWidth="1"/>
    <col min="11754" max="11754" width="17.5703125" style="112" customWidth="1"/>
    <col min="11755" max="11755" width="16.28515625" style="112" customWidth="1"/>
    <col min="11756" max="11756" width="19.28515625" style="112" customWidth="1"/>
    <col min="11757" max="11758" width="15" style="112" bestFit="1" customWidth="1"/>
    <col min="11759" max="11759" width="11.7109375" style="112" customWidth="1"/>
    <col min="11760" max="11760" width="15" style="112" bestFit="1" customWidth="1"/>
    <col min="11761" max="11761" width="16.7109375" style="112" bestFit="1" customWidth="1"/>
    <col min="11762" max="11763" width="13.28515625" style="112" customWidth="1"/>
    <col min="11764" max="11764" width="13" style="112" customWidth="1"/>
    <col min="11765" max="12006" width="11.42578125" style="112"/>
    <col min="12007" max="12007" width="47.28515625" style="112" customWidth="1"/>
    <col min="12008" max="12008" width="23.7109375" style="112" customWidth="1"/>
    <col min="12009" max="12009" width="21.28515625" style="112" customWidth="1"/>
    <col min="12010" max="12010" width="17.5703125" style="112" customWidth="1"/>
    <col min="12011" max="12011" width="16.28515625" style="112" customWidth="1"/>
    <col min="12012" max="12012" width="19.28515625" style="112" customWidth="1"/>
    <col min="12013" max="12014" width="15" style="112" bestFit="1" customWidth="1"/>
    <col min="12015" max="12015" width="11.7109375" style="112" customWidth="1"/>
    <col min="12016" max="12016" width="15" style="112" bestFit="1" customWidth="1"/>
    <col min="12017" max="12017" width="16.7109375" style="112" bestFit="1" customWidth="1"/>
    <col min="12018" max="12019" width="13.28515625" style="112" customWidth="1"/>
    <col min="12020" max="12020" width="13" style="112" customWidth="1"/>
    <col min="12021" max="12262" width="11.42578125" style="112"/>
    <col min="12263" max="12263" width="47.28515625" style="112" customWidth="1"/>
    <col min="12264" max="12264" width="23.7109375" style="112" customWidth="1"/>
    <col min="12265" max="12265" width="21.28515625" style="112" customWidth="1"/>
    <col min="12266" max="12266" width="17.5703125" style="112" customWidth="1"/>
    <col min="12267" max="12267" width="16.28515625" style="112" customWidth="1"/>
    <col min="12268" max="12268" width="19.28515625" style="112" customWidth="1"/>
    <col min="12269" max="12270" width="15" style="112" bestFit="1" customWidth="1"/>
    <col min="12271" max="12271" width="11.7109375" style="112" customWidth="1"/>
    <col min="12272" max="12272" width="15" style="112" bestFit="1" customWidth="1"/>
    <col min="12273" max="12273" width="16.7109375" style="112" bestFit="1" customWidth="1"/>
    <col min="12274" max="12275" width="13.28515625" style="112" customWidth="1"/>
    <col min="12276" max="12276" width="13" style="112" customWidth="1"/>
    <col min="12277" max="12518" width="11.42578125" style="112"/>
    <col min="12519" max="12519" width="47.28515625" style="112" customWidth="1"/>
    <col min="12520" max="12520" width="23.7109375" style="112" customWidth="1"/>
    <col min="12521" max="12521" width="21.28515625" style="112" customWidth="1"/>
    <col min="12522" max="12522" width="17.5703125" style="112" customWidth="1"/>
    <col min="12523" max="12523" width="16.28515625" style="112" customWidth="1"/>
    <col min="12524" max="12524" width="19.28515625" style="112" customWidth="1"/>
    <col min="12525" max="12526" width="15" style="112" bestFit="1" customWidth="1"/>
    <col min="12527" max="12527" width="11.7109375" style="112" customWidth="1"/>
    <col min="12528" max="12528" width="15" style="112" bestFit="1" customWidth="1"/>
    <col min="12529" max="12529" width="16.7109375" style="112" bestFit="1" customWidth="1"/>
    <col min="12530" max="12531" width="13.28515625" style="112" customWidth="1"/>
    <col min="12532" max="12532" width="13" style="112" customWidth="1"/>
    <col min="12533" max="12774" width="11.42578125" style="112"/>
    <col min="12775" max="12775" width="47.28515625" style="112" customWidth="1"/>
    <col min="12776" max="12776" width="23.7109375" style="112" customWidth="1"/>
    <col min="12777" max="12777" width="21.28515625" style="112" customWidth="1"/>
    <col min="12778" max="12778" width="17.5703125" style="112" customWidth="1"/>
    <col min="12779" max="12779" width="16.28515625" style="112" customWidth="1"/>
    <col min="12780" max="12780" width="19.28515625" style="112" customWidth="1"/>
    <col min="12781" max="12782" width="15" style="112" bestFit="1" customWidth="1"/>
    <col min="12783" max="12783" width="11.7109375" style="112" customWidth="1"/>
    <col min="12784" max="12784" width="15" style="112" bestFit="1" customWidth="1"/>
    <col min="12785" max="12785" width="16.7109375" style="112" bestFit="1" customWidth="1"/>
    <col min="12786" max="12787" width="13.28515625" style="112" customWidth="1"/>
    <col min="12788" max="12788" width="13" style="112" customWidth="1"/>
    <col min="12789" max="13030" width="11.42578125" style="112"/>
    <col min="13031" max="13031" width="47.28515625" style="112" customWidth="1"/>
    <col min="13032" max="13032" width="23.7109375" style="112" customWidth="1"/>
    <col min="13033" max="13033" width="21.28515625" style="112" customWidth="1"/>
    <col min="13034" max="13034" width="17.5703125" style="112" customWidth="1"/>
    <col min="13035" max="13035" width="16.28515625" style="112" customWidth="1"/>
    <col min="13036" max="13036" width="19.28515625" style="112" customWidth="1"/>
    <col min="13037" max="13038" width="15" style="112" bestFit="1" customWidth="1"/>
    <col min="13039" max="13039" width="11.7109375" style="112" customWidth="1"/>
    <col min="13040" max="13040" width="15" style="112" bestFit="1" customWidth="1"/>
    <col min="13041" max="13041" width="16.7109375" style="112" bestFit="1" customWidth="1"/>
    <col min="13042" max="13043" width="13.28515625" style="112" customWidth="1"/>
    <col min="13044" max="13044" width="13" style="112" customWidth="1"/>
    <col min="13045" max="13286" width="11.42578125" style="112"/>
    <col min="13287" max="13287" width="47.28515625" style="112" customWidth="1"/>
    <col min="13288" max="13288" width="23.7109375" style="112" customWidth="1"/>
    <col min="13289" max="13289" width="21.28515625" style="112" customWidth="1"/>
    <col min="13290" max="13290" width="17.5703125" style="112" customWidth="1"/>
    <col min="13291" max="13291" width="16.28515625" style="112" customWidth="1"/>
    <col min="13292" max="13292" width="19.28515625" style="112" customWidth="1"/>
    <col min="13293" max="13294" width="15" style="112" bestFit="1" customWidth="1"/>
    <col min="13295" max="13295" width="11.7109375" style="112" customWidth="1"/>
    <col min="13296" max="13296" width="15" style="112" bestFit="1" customWidth="1"/>
    <col min="13297" max="13297" width="16.7109375" style="112" bestFit="1" customWidth="1"/>
    <col min="13298" max="13299" width="13.28515625" style="112" customWidth="1"/>
    <col min="13300" max="13300" width="13" style="112" customWidth="1"/>
    <col min="13301" max="13542" width="11.42578125" style="112"/>
    <col min="13543" max="13543" width="47.28515625" style="112" customWidth="1"/>
    <col min="13544" max="13544" width="23.7109375" style="112" customWidth="1"/>
    <col min="13545" max="13545" width="21.28515625" style="112" customWidth="1"/>
    <col min="13546" max="13546" width="17.5703125" style="112" customWidth="1"/>
    <col min="13547" max="13547" width="16.28515625" style="112" customWidth="1"/>
    <col min="13548" max="13548" width="19.28515625" style="112" customWidth="1"/>
    <col min="13549" max="13550" width="15" style="112" bestFit="1" customWidth="1"/>
    <col min="13551" max="13551" width="11.7109375" style="112" customWidth="1"/>
    <col min="13552" max="13552" width="15" style="112" bestFit="1" customWidth="1"/>
    <col min="13553" max="13553" width="16.7109375" style="112" bestFit="1" customWidth="1"/>
    <col min="13554" max="13555" width="13.28515625" style="112" customWidth="1"/>
    <col min="13556" max="13556" width="13" style="112" customWidth="1"/>
    <col min="13557" max="13798" width="11.42578125" style="112"/>
    <col min="13799" max="13799" width="47.28515625" style="112" customWidth="1"/>
    <col min="13800" max="13800" width="23.7109375" style="112" customWidth="1"/>
    <col min="13801" max="13801" width="21.28515625" style="112" customWidth="1"/>
    <col min="13802" max="13802" width="17.5703125" style="112" customWidth="1"/>
    <col min="13803" max="13803" width="16.28515625" style="112" customWidth="1"/>
    <col min="13804" max="13804" width="19.28515625" style="112" customWidth="1"/>
    <col min="13805" max="13806" width="15" style="112" bestFit="1" customWidth="1"/>
    <col min="13807" max="13807" width="11.7109375" style="112" customWidth="1"/>
    <col min="13808" max="13808" width="15" style="112" bestFit="1" customWidth="1"/>
    <col min="13809" max="13809" width="16.7109375" style="112" bestFit="1" customWidth="1"/>
    <col min="13810" max="13811" width="13.28515625" style="112" customWidth="1"/>
    <col min="13812" max="13812" width="13" style="112" customWidth="1"/>
    <col min="13813" max="14054" width="11.42578125" style="112"/>
    <col min="14055" max="14055" width="47.28515625" style="112" customWidth="1"/>
    <col min="14056" max="14056" width="23.7109375" style="112" customWidth="1"/>
    <col min="14057" max="14057" width="21.28515625" style="112" customWidth="1"/>
    <col min="14058" max="14058" width="17.5703125" style="112" customWidth="1"/>
    <col min="14059" max="14059" width="16.28515625" style="112" customWidth="1"/>
    <col min="14060" max="14060" width="19.28515625" style="112" customWidth="1"/>
    <col min="14061" max="14062" width="15" style="112" bestFit="1" customWidth="1"/>
    <col min="14063" max="14063" width="11.7109375" style="112" customWidth="1"/>
    <col min="14064" max="14064" width="15" style="112" bestFit="1" customWidth="1"/>
    <col min="14065" max="14065" width="16.7109375" style="112" bestFit="1" customWidth="1"/>
    <col min="14066" max="14067" width="13.28515625" style="112" customWidth="1"/>
    <col min="14068" max="14068" width="13" style="112" customWidth="1"/>
    <col min="14069" max="14310" width="11.42578125" style="112"/>
    <col min="14311" max="14311" width="47.28515625" style="112" customWidth="1"/>
    <col min="14312" max="14312" width="23.7109375" style="112" customWidth="1"/>
    <col min="14313" max="14313" width="21.28515625" style="112" customWidth="1"/>
    <col min="14314" max="14314" width="17.5703125" style="112" customWidth="1"/>
    <col min="14315" max="14315" width="16.28515625" style="112" customWidth="1"/>
    <col min="14316" max="14316" width="19.28515625" style="112" customWidth="1"/>
    <col min="14317" max="14318" width="15" style="112" bestFit="1" customWidth="1"/>
    <col min="14319" max="14319" width="11.7109375" style="112" customWidth="1"/>
    <col min="14320" max="14320" width="15" style="112" bestFit="1" customWidth="1"/>
    <col min="14321" max="14321" width="16.7109375" style="112" bestFit="1" customWidth="1"/>
    <col min="14322" max="14323" width="13.28515625" style="112" customWidth="1"/>
    <col min="14324" max="14324" width="13" style="112" customWidth="1"/>
    <col min="14325" max="14566" width="11.42578125" style="112"/>
    <col min="14567" max="14567" width="47.28515625" style="112" customWidth="1"/>
    <col min="14568" max="14568" width="23.7109375" style="112" customWidth="1"/>
    <col min="14569" max="14569" width="21.28515625" style="112" customWidth="1"/>
    <col min="14570" max="14570" width="17.5703125" style="112" customWidth="1"/>
    <col min="14571" max="14571" width="16.28515625" style="112" customWidth="1"/>
    <col min="14572" max="14572" width="19.28515625" style="112" customWidth="1"/>
    <col min="14573" max="14574" width="15" style="112" bestFit="1" customWidth="1"/>
    <col min="14575" max="14575" width="11.7109375" style="112" customWidth="1"/>
    <col min="14576" max="14576" width="15" style="112" bestFit="1" customWidth="1"/>
    <col min="14577" max="14577" width="16.7109375" style="112" bestFit="1" customWidth="1"/>
    <col min="14578" max="14579" width="13.28515625" style="112" customWidth="1"/>
    <col min="14580" max="14580" width="13" style="112" customWidth="1"/>
    <col min="14581" max="14822" width="11.42578125" style="112"/>
    <col min="14823" max="14823" width="47.28515625" style="112" customWidth="1"/>
    <col min="14824" max="14824" width="23.7109375" style="112" customWidth="1"/>
    <col min="14825" max="14825" width="21.28515625" style="112" customWidth="1"/>
    <col min="14826" max="14826" width="17.5703125" style="112" customWidth="1"/>
    <col min="14827" max="14827" width="16.28515625" style="112" customWidth="1"/>
    <col min="14828" max="14828" width="19.28515625" style="112" customWidth="1"/>
    <col min="14829" max="14830" width="15" style="112" bestFit="1" customWidth="1"/>
    <col min="14831" max="14831" width="11.7109375" style="112" customWidth="1"/>
    <col min="14832" max="14832" width="15" style="112" bestFit="1" customWidth="1"/>
    <col min="14833" max="14833" width="16.7109375" style="112" bestFit="1" customWidth="1"/>
    <col min="14834" max="14835" width="13.28515625" style="112" customWidth="1"/>
    <col min="14836" max="14836" width="13" style="112" customWidth="1"/>
    <col min="14837" max="15078" width="11.42578125" style="112"/>
    <col min="15079" max="15079" width="47.28515625" style="112" customWidth="1"/>
    <col min="15080" max="15080" width="23.7109375" style="112" customWidth="1"/>
    <col min="15081" max="15081" width="21.28515625" style="112" customWidth="1"/>
    <col min="15082" max="15082" width="17.5703125" style="112" customWidth="1"/>
    <col min="15083" max="15083" width="16.28515625" style="112" customWidth="1"/>
    <col min="15084" max="15084" width="19.28515625" style="112" customWidth="1"/>
    <col min="15085" max="15086" width="15" style="112" bestFit="1" customWidth="1"/>
    <col min="15087" max="15087" width="11.7109375" style="112" customWidth="1"/>
    <col min="15088" max="15088" width="15" style="112" bestFit="1" customWidth="1"/>
    <col min="15089" max="15089" width="16.7109375" style="112" bestFit="1" customWidth="1"/>
    <col min="15090" max="15091" width="13.28515625" style="112" customWidth="1"/>
    <col min="15092" max="15092" width="13" style="112" customWidth="1"/>
    <col min="15093" max="15334" width="11.42578125" style="112"/>
    <col min="15335" max="15335" width="47.28515625" style="112" customWidth="1"/>
    <col min="15336" max="15336" width="23.7109375" style="112" customWidth="1"/>
    <col min="15337" max="15337" width="21.28515625" style="112" customWidth="1"/>
    <col min="15338" max="15338" width="17.5703125" style="112" customWidth="1"/>
    <col min="15339" max="15339" width="16.28515625" style="112" customWidth="1"/>
    <col min="15340" max="15340" width="19.28515625" style="112" customWidth="1"/>
    <col min="15341" max="15342" width="15" style="112" bestFit="1" customWidth="1"/>
    <col min="15343" max="15343" width="11.7109375" style="112" customWidth="1"/>
    <col min="15344" max="15344" width="15" style="112" bestFit="1" customWidth="1"/>
    <col min="15345" max="15345" width="16.7109375" style="112" bestFit="1" customWidth="1"/>
    <col min="15346" max="15347" width="13.28515625" style="112" customWidth="1"/>
    <col min="15348" max="15348" width="13" style="112" customWidth="1"/>
    <col min="15349" max="15590" width="11.42578125" style="112"/>
    <col min="15591" max="15591" width="47.28515625" style="112" customWidth="1"/>
    <col min="15592" max="15592" width="23.7109375" style="112" customWidth="1"/>
    <col min="15593" max="15593" width="21.28515625" style="112" customWidth="1"/>
    <col min="15594" max="15594" width="17.5703125" style="112" customWidth="1"/>
    <col min="15595" max="15595" width="16.28515625" style="112" customWidth="1"/>
    <col min="15596" max="15596" width="19.28515625" style="112" customWidth="1"/>
    <col min="15597" max="15598" width="15" style="112" bestFit="1" customWidth="1"/>
    <col min="15599" max="15599" width="11.7109375" style="112" customWidth="1"/>
    <col min="15600" max="15600" width="15" style="112" bestFit="1" customWidth="1"/>
    <col min="15601" max="15601" width="16.7109375" style="112" bestFit="1" customWidth="1"/>
    <col min="15602" max="15603" width="13.28515625" style="112" customWidth="1"/>
    <col min="15604" max="15604" width="13" style="112" customWidth="1"/>
    <col min="15605" max="15846" width="11.42578125" style="112"/>
    <col min="15847" max="15847" width="47.28515625" style="112" customWidth="1"/>
    <col min="15848" max="15848" width="23.7109375" style="112" customWidth="1"/>
    <col min="15849" max="15849" width="21.28515625" style="112" customWidth="1"/>
    <col min="15850" max="15850" width="17.5703125" style="112" customWidth="1"/>
    <col min="15851" max="15851" width="16.28515625" style="112" customWidth="1"/>
    <col min="15852" max="15852" width="19.28515625" style="112" customWidth="1"/>
    <col min="15853" max="15854" width="15" style="112" bestFit="1" customWidth="1"/>
    <col min="15855" max="15855" width="11.7109375" style="112" customWidth="1"/>
    <col min="15856" max="15856" width="15" style="112" bestFit="1" customWidth="1"/>
    <col min="15857" max="15857" width="16.7109375" style="112" bestFit="1" customWidth="1"/>
    <col min="15858" max="15859" width="13.28515625" style="112" customWidth="1"/>
    <col min="15860" max="15860" width="13" style="112" customWidth="1"/>
    <col min="15861" max="16102" width="11.42578125" style="112"/>
    <col min="16103" max="16103" width="47.28515625" style="112" customWidth="1"/>
    <col min="16104" max="16104" width="23.7109375" style="112" customWidth="1"/>
    <col min="16105" max="16105" width="21.28515625" style="112" customWidth="1"/>
    <col min="16106" max="16106" width="17.5703125" style="112" customWidth="1"/>
    <col min="16107" max="16107" width="16.28515625" style="112" customWidth="1"/>
    <col min="16108" max="16108" width="19.28515625" style="112" customWidth="1"/>
    <col min="16109" max="16110" width="15" style="112" bestFit="1" customWidth="1"/>
    <col min="16111" max="16111" width="11.7109375" style="112" customWidth="1"/>
    <col min="16112" max="16112" width="15" style="112" bestFit="1" customWidth="1"/>
    <col min="16113" max="16113" width="16.7109375" style="112" bestFit="1" customWidth="1"/>
    <col min="16114" max="16115" width="13.28515625" style="112" customWidth="1"/>
    <col min="16116" max="16116" width="13" style="112" customWidth="1"/>
    <col min="16117" max="16357" width="11.42578125" style="112"/>
    <col min="16358" max="16366" width="11.42578125" style="112" customWidth="1"/>
    <col min="16367" max="16368" width="11.42578125" style="112"/>
    <col min="16369" max="16383" width="11.42578125" style="112" customWidth="1"/>
    <col min="16384" max="16384" width="11.42578125" style="112"/>
  </cols>
  <sheetData>
    <row r="1" spans="2:12" ht="30" customHeight="1" x14ac:dyDescent="0.2">
      <c r="B1" s="111" t="s">
        <v>84</v>
      </c>
      <c r="C1" s="16"/>
      <c r="D1" s="16"/>
    </row>
    <row r="2" spans="2:12" ht="30" customHeight="1" x14ac:dyDescent="0.2">
      <c r="B2" s="15" t="s">
        <v>85</v>
      </c>
      <c r="C2" s="16"/>
      <c r="D2" s="16"/>
    </row>
    <row r="3" spans="2:12" s="18" customFormat="1" ht="45" customHeight="1" x14ac:dyDescent="0.25">
      <c r="B3" s="17" t="s">
        <v>10</v>
      </c>
      <c r="C3">
        <v>2</v>
      </c>
      <c r="D3" s="32" t="str">
        <f>VLOOKUP($C$3,donnees_sources_HAD!$B$3:$Y$835,2,FALSE)</f>
        <v>établissement HAD</v>
      </c>
      <c r="E3" s="113"/>
    </row>
    <row r="4" spans="2:12" x14ac:dyDescent="0.2">
      <c r="B4" s="18"/>
      <c r="C4" s="18"/>
      <c r="D4" s="18"/>
    </row>
    <row r="5" spans="2:12" x14ac:dyDescent="0.2">
      <c r="B5" s="3" t="s">
        <v>17</v>
      </c>
      <c r="C5" s="3"/>
      <c r="D5" s="11"/>
    </row>
    <row r="6" spans="2:12" x14ac:dyDescent="0.2">
      <c r="B6" s="19" t="s">
        <v>8</v>
      </c>
      <c r="C6" s="6" t="str">
        <f>VLOOKUP($C$3,donnees_sources_HAD!$B$3:$Y$835,4,FALSE)</f>
        <v>EPS</v>
      </c>
      <c r="D6" s="8"/>
      <c r="I6" s="18"/>
      <c r="J6" s="18"/>
      <c r="K6" s="18"/>
      <c r="L6" s="18"/>
    </row>
    <row r="7" spans="2:12" x14ac:dyDescent="0.2">
      <c r="B7" s="114"/>
      <c r="C7" s="8"/>
      <c r="D7" s="8"/>
      <c r="I7" s="18"/>
      <c r="J7" s="18"/>
      <c r="K7" s="18"/>
      <c r="L7" s="18"/>
    </row>
    <row r="8" spans="2:12" x14ac:dyDescent="0.2">
      <c r="B8" s="114"/>
      <c r="C8" s="8"/>
      <c r="D8" s="8"/>
      <c r="I8" s="18"/>
      <c r="J8" s="18"/>
      <c r="K8" s="18"/>
      <c r="L8" s="18"/>
    </row>
    <row r="9" spans="2:12" x14ac:dyDescent="0.2">
      <c r="B9" s="115" t="s">
        <v>86</v>
      </c>
      <c r="C9" s="2"/>
      <c r="D9" s="2"/>
      <c r="E9" s="2"/>
      <c r="F9" s="113"/>
      <c r="H9" s="116"/>
      <c r="K9" s="18"/>
      <c r="L9" s="18"/>
    </row>
    <row r="10" spans="2:12" s="118" customFormat="1" ht="64.5" customHeight="1" x14ac:dyDescent="0.2">
      <c r="B10" s="20"/>
      <c r="C10" s="21" t="s">
        <v>87</v>
      </c>
      <c r="D10" s="117" t="s">
        <v>88</v>
      </c>
      <c r="E10" s="21" t="s">
        <v>137</v>
      </c>
      <c r="F10" s="22" t="s">
        <v>134</v>
      </c>
      <c r="G10" s="22" t="s">
        <v>135</v>
      </c>
      <c r="H10" s="22" t="s">
        <v>136</v>
      </c>
      <c r="I10" s="54"/>
      <c r="J10" s="54"/>
      <c r="K10" s="18"/>
      <c r="L10" s="18"/>
    </row>
    <row r="11" spans="2:12" x14ac:dyDescent="0.2">
      <c r="B11" s="119" t="s">
        <v>89</v>
      </c>
      <c r="C11" s="120">
        <f>VLOOKUP($C$3,donnees_sources_HAD!$B$3:$Y$835,ROW()-5,FALSE)</f>
        <v>280191.75</v>
      </c>
      <c r="D11" s="35">
        <f>ROUND(IF($C$6="EPS",Taux!$B$21,Taux!$C$21),4)</f>
        <v>2.63E-2</v>
      </c>
      <c r="E11" s="120">
        <f>C11*(1+D11)</f>
        <v>287560.79302500002</v>
      </c>
      <c r="F11" s="120">
        <f>VLOOKUP($C$3,donnees_sources_HAD!$B$3:$Y$835,ROW()-2,FALSE)</f>
        <v>144831</v>
      </c>
      <c r="G11" s="28">
        <f>ROUND((E11-F11)/6,0)</f>
        <v>23788</v>
      </c>
      <c r="H11" s="28">
        <f>F11+G11*6</f>
        <v>287559</v>
      </c>
      <c r="I11" s="106"/>
      <c r="J11" s="106"/>
      <c r="K11" s="18"/>
      <c r="L11" s="18"/>
    </row>
    <row r="12" spans="2:12" x14ac:dyDescent="0.2">
      <c r="B12" s="119" t="s">
        <v>90</v>
      </c>
      <c r="C12" s="120">
        <f>VLOOKUP($C$3,donnees_sources_HAD!$B$3:$Y$835,ROW()-5,FALSE)</f>
        <v>2521725.75</v>
      </c>
      <c r="D12" s="35">
        <f>ROUND(IF($C$6="EPS",Taux!$B$21,Taux!$C$21),4)</f>
        <v>2.63E-2</v>
      </c>
      <c r="E12" s="120">
        <f>C12*(1+D12)</f>
        <v>2588047.1372250002</v>
      </c>
      <c r="F12" s="120">
        <f>VLOOKUP($C$3,donnees_sources_HAD!$B$3:$Y$835,ROW()-2,FALSE)</f>
        <v>1303479</v>
      </c>
      <c r="G12" s="28">
        <f>ROUND((E12-F12)/6,0)</f>
        <v>214095</v>
      </c>
      <c r="H12" s="28">
        <f>F12+G12*6</f>
        <v>2588049</v>
      </c>
      <c r="I12" s="106"/>
      <c r="J12" s="106"/>
      <c r="K12" s="18"/>
      <c r="L12" s="18"/>
    </row>
    <row r="13" spans="2:12" x14ac:dyDescent="0.2">
      <c r="B13" s="121" t="s">
        <v>19</v>
      </c>
      <c r="C13" s="122">
        <f>SUM(C11:C12)</f>
        <v>2801917.5</v>
      </c>
      <c r="D13" s="123"/>
      <c r="E13" s="122">
        <f>SUM(E11:E12)</f>
        <v>2875607.9302500002</v>
      </c>
      <c r="F13" s="122">
        <f>SUM(F11:F12)</f>
        <v>1448310</v>
      </c>
      <c r="G13" s="122">
        <f>SUM(G11:G12)</f>
        <v>237883</v>
      </c>
      <c r="H13" s="122">
        <f>SUM(H11:H12)</f>
        <v>2875608</v>
      </c>
      <c r="I13" s="18"/>
      <c r="J13" s="106"/>
      <c r="K13" s="18"/>
      <c r="L13" s="18"/>
    </row>
    <row r="14" spans="2:12" x14ac:dyDescent="0.2">
      <c r="B14" s="18"/>
      <c r="C14" s="124"/>
      <c r="D14" s="124"/>
      <c r="E14" s="125"/>
      <c r="F14" s="126"/>
      <c r="G14" s="126"/>
      <c r="H14" s="126"/>
      <c r="I14" s="18"/>
      <c r="J14" s="18"/>
      <c r="K14" s="18"/>
      <c r="L14" s="18"/>
    </row>
    <row r="15" spans="2:12" x14ac:dyDescent="0.2">
      <c r="C15" s="126"/>
      <c r="D15" s="124"/>
      <c r="E15" s="126"/>
      <c r="F15" s="126"/>
      <c r="G15" s="126"/>
      <c r="H15" s="126"/>
      <c r="I15" s="18"/>
      <c r="J15" s="18"/>
      <c r="K15" s="18"/>
      <c r="L15" s="18"/>
    </row>
    <row r="16" spans="2:12" x14ac:dyDescent="0.2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2:12" x14ac:dyDescent="0.2">
      <c r="B17" s="18"/>
      <c r="C17" s="18"/>
      <c r="D17" s="18"/>
      <c r="E17" s="18"/>
      <c r="F17" s="124"/>
      <c r="G17" s="18"/>
      <c r="H17" s="18"/>
      <c r="I17" s="18"/>
      <c r="J17" s="18"/>
      <c r="K17" s="18"/>
      <c r="L17" s="18"/>
    </row>
    <row r="18" spans="2:12" s="118" customFormat="1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x14ac:dyDescent="0.2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2">
      <c r="B21" s="18"/>
      <c r="C21" s="18"/>
      <c r="D21" s="18"/>
      <c r="E21" s="18"/>
      <c r="F21" s="18"/>
      <c r="G21" s="18"/>
      <c r="H21" s="18"/>
      <c r="I21" s="126"/>
      <c r="J21" s="126"/>
      <c r="K21" s="126"/>
    </row>
    <row r="22" spans="2:12" x14ac:dyDescent="0.2">
      <c r="B22" s="18"/>
      <c r="C22" s="18"/>
      <c r="D22" s="18"/>
      <c r="E22" s="18"/>
      <c r="F22" s="18"/>
      <c r="G22" s="18"/>
      <c r="H22" s="18"/>
      <c r="I22" s="126"/>
      <c r="J22" s="126"/>
      <c r="K22" s="126"/>
    </row>
    <row r="23" spans="2:12" x14ac:dyDescent="0.2">
      <c r="B23" s="18"/>
      <c r="C23" s="18"/>
      <c r="D23" s="18"/>
      <c r="E23" s="18"/>
      <c r="F23" s="18"/>
      <c r="G23" s="18"/>
      <c r="H23" s="18"/>
      <c r="I23" s="126"/>
      <c r="J23" s="126"/>
      <c r="K23" s="126"/>
    </row>
    <row r="24" spans="2:12" x14ac:dyDescent="0.2">
      <c r="B24" s="18"/>
      <c r="C24" s="18"/>
      <c r="D24" s="18"/>
      <c r="E24" s="18"/>
      <c r="F24" s="18"/>
      <c r="G24" s="18"/>
      <c r="H24" s="18"/>
      <c r="I24" s="126"/>
      <c r="J24" s="126"/>
      <c r="K24" s="126"/>
    </row>
    <row r="25" spans="2:12" x14ac:dyDescent="0.2">
      <c r="B25" s="18"/>
      <c r="C25" s="18"/>
      <c r="D25" s="18"/>
      <c r="E25" s="18"/>
      <c r="F25" s="18"/>
      <c r="G25" s="18"/>
      <c r="H25" s="18"/>
      <c r="I25" s="126"/>
      <c r="J25" s="126"/>
      <c r="K25" s="126"/>
    </row>
    <row r="26" spans="2:12" x14ac:dyDescent="0.2">
      <c r="B26" s="18"/>
      <c r="C26" s="18"/>
      <c r="D26" s="18"/>
      <c r="E26" s="18"/>
      <c r="F26" s="18"/>
      <c r="G26" s="18"/>
      <c r="H26" s="18"/>
      <c r="I26" s="126"/>
      <c r="J26" s="126"/>
      <c r="K26" s="126"/>
    </row>
    <row r="27" spans="2:12" x14ac:dyDescent="0.2">
      <c r="B27" s="18"/>
      <c r="C27" s="18"/>
      <c r="D27" s="18"/>
      <c r="E27" s="18"/>
      <c r="F27" s="18"/>
      <c r="G27" s="18"/>
      <c r="H27" s="18"/>
      <c r="I27" s="126"/>
      <c r="J27" s="126"/>
      <c r="K27" s="126"/>
    </row>
    <row r="28" spans="2:12" x14ac:dyDescent="0.2">
      <c r="B28" s="18"/>
      <c r="C28" s="18"/>
      <c r="D28" s="18"/>
      <c r="E28" s="18"/>
      <c r="F28" s="18"/>
      <c r="G28" s="18"/>
      <c r="H28" s="18"/>
      <c r="I28" s="126"/>
      <c r="J28" s="126"/>
      <c r="K28" s="126"/>
    </row>
    <row r="29" spans="2:12" x14ac:dyDescent="0.2">
      <c r="B29" s="18"/>
      <c r="C29" s="18"/>
      <c r="D29" s="18"/>
      <c r="E29" s="18"/>
      <c r="F29" s="18"/>
      <c r="G29" s="18"/>
      <c r="H29" s="18"/>
    </row>
    <row r="30" spans="2:12" x14ac:dyDescent="0.2">
      <c r="B30" s="18"/>
      <c r="C30" s="18"/>
      <c r="D30" s="18"/>
      <c r="E30" s="18"/>
      <c r="F30" s="18"/>
      <c r="G30" s="18"/>
      <c r="H30" s="18"/>
    </row>
    <row r="31" spans="2:12" x14ac:dyDescent="0.2">
      <c r="B31" s="18"/>
      <c r="C31" s="18"/>
      <c r="D31" s="18"/>
      <c r="E31" s="18"/>
      <c r="F31" s="18"/>
      <c r="G31" s="18"/>
      <c r="H31" s="18"/>
    </row>
    <row r="32" spans="2:12" x14ac:dyDescent="0.2">
      <c r="B32" s="18"/>
      <c r="C32" s="18"/>
      <c r="D32" s="18"/>
      <c r="E32" s="18"/>
      <c r="F32" s="18"/>
      <c r="G32" s="18"/>
      <c r="H32" s="18"/>
    </row>
    <row r="33" spans="2:8" x14ac:dyDescent="0.2">
      <c r="B33" s="18"/>
      <c r="C33" s="18"/>
      <c r="D33" s="18"/>
      <c r="E33" s="18"/>
      <c r="F33" s="18"/>
      <c r="G33" s="18"/>
      <c r="H33" s="18"/>
    </row>
    <row r="34" spans="2:8" x14ac:dyDescent="0.2">
      <c r="B34" s="18"/>
      <c r="C34" s="18"/>
      <c r="D34" s="18"/>
      <c r="E34" s="18"/>
      <c r="F34" s="18"/>
      <c r="G34" s="18"/>
      <c r="H34" s="18"/>
    </row>
    <row r="35" spans="2:8" x14ac:dyDescent="0.2">
      <c r="B35" s="18"/>
      <c r="C35" s="18"/>
      <c r="D35" s="18"/>
      <c r="E35" s="18"/>
      <c r="F35" s="18"/>
      <c r="G35" s="18"/>
      <c r="H35" s="18"/>
    </row>
    <row r="36" spans="2:8" x14ac:dyDescent="0.2">
      <c r="B36" s="18"/>
      <c r="C36" s="18"/>
      <c r="D36" s="18"/>
      <c r="E36" s="18"/>
      <c r="F36" s="18"/>
      <c r="G36" s="18"/>
      <c r="H36" s="18"/>
    </row>
  </sheetData>
  <pageMargins left="0.7" right="0.7" top="0.75" bottom="0.75" header="0.3" footer="0.3"/>
  <pageSetup paperSize="9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9146EF-D5C4-4FBB-862E-C0FA3B84715D}">
          <x14:formula1>
            <xm:f>donnees_sources_HAD!$B$3:$B$836</xm:f>
          </x14:formula1>
          <xm:sqref>C3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A43E-54AB-4F73-8CD3-A9F67F332EDD}">
  <dimension ref="A1:BK23"/>
  <sheetViews>
    <sheetView workbookViewId="0">
      <selection activeCell="E1" sqref="E1:E1048576"/>
    </sheetView>
  </sheetViews>
  <sheetFormatPr baseColWidth="10" defaultRowHeight="14.25" x14ac:dyDescent="0.2"/>
  <cols>
    <col min="1" max="1" width="27.7109375" style="68" bestFit="1" customWidth="1"/>
    <col min="2" max="2" width="12.42578125" style="68" bestFit="1" customWidth="1"/>
    <col min="3" max="3" width="51.140625" style="68" customWidth="1"/>
    <col min="4" max="4" width="11.42578125" style="68"/>
    <col min="5" max="5" width="18.5703125" style="163" bestFit="1" customWidth="1"/>
    <col min="6" max="6" width="15.28515625" style="163" bestFit="1" customWidth="1"/>
    <col min="7" max="7" width="14.42578125" style="163" bestFit="1" customWidth="1"/>
    <col min="8" max="8" width="15.42578125" style="163" bestFit="1" customWidth="1"/>
    <col min="9" max="9" width="13.42578125" style="163" bestFit="1" customWidth="1"/>
    <col min="10" max="10" width="15.5703125" style="163" bestFit="1" customWidth="1"/>
    <col min="11" max="11" width="15.5703125" style="163" customWidth="1"/>
    <col min="12" max="13" width="14.42578125" style="163" bestFit="1" customWidth="1"/>
    <col min="14" max="14" width="16.85546875" style="163" bestFit="1" customWidth="1"/>
    <col min="15" max="15" width="15.5703125" style="163" bestFit="1" customWidth="1"/>
    <col min="16" max="17" width="14.42578125" style="163" bestFit="1" customWidth="1"/>
    <col min="18" max="18" width="12.7109375" style="163" bestFit="1" customWidth="1"/>
    <col min="19" max="19" width="18.5703125" style="163" bestFit="1" customWidth="1"/>
    <col min="20" max="20" width="15.5703125" style="163" bestFit="1" customWidth="1"/>
    <col min="21" max="21" width="12.140625" style="163" bestFit="1" customWidth="1"/>
    <col min="22" max="22" width="12.7109375" style="163" bestFit="1" customWidth="1"/>
    <col min="23" max="24" width="15.5703125" style="163" bestFit="1" customWidth="1"/>
    <col min="25" max="25" width="16.85546875" style="163" bestFit="1" customWidth="1"/>
    <col min="26" max="28" width="12.7109375" style="163" bestFit="1" customWidth="1"/>
    <col min="29" max="29" width="12.140625" style="163" bestFit="1" customWidth="1"/>
    <col min="30" max="30" width="14.42578125" style="163" bestFit="1" customWidth="1"/>
    <col min="31" max="31" width="14.42578125" style="163" customWidth="1"/>
    <col min="32" max="32" width="12.140625" style="163" bestFit="1" customWidth="1"/>
    <col min="33" max="33" width="12.7109375" style="163" bestFit="1" customWidth="1"/>
    <col min="34" max="34" width="15.5703125" style="163" bestFit="1" customWidth="1"/>
    <col min="35" max="35" width="14.42578125" style="163" bestFit="1" customWidth="1"/>
    <col min="36" max="36" width="13.140625" style="163" bestFit="1" customWidth="1"/>
    <col min="37" max="37" width="12.7109375" style="163" bestFit="1" customWidth="1"/>
    <col min="38" max="38" width="12.140625" style="163" bestFit="1" customWidth="1"/>
    <col min="39" max="16384" width="11.42578125" style="68"/>
  </cols>
  <sheetData>
    <row r="1" spans="1:63" s="62" customFormat="1" ht="45" customHeight="1" x14ac:dyDescent="0.25">
      <c r="A1" s="56"/>
      <c r="B1" s="57"/>
      <c r="C1" s="57"/>
      <c r="D1" s="57"/>
      <c r="E1" s="156" t="s">
        <v>93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8" t="s">
        <v>138</v>
      </c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</row>
    <row r="2" spans="1:63" s="66" customFormat="1" ht="41.45" customHeight="1" thickBot="1" x14ac:dyDescent="0.3">
      <c r="A2" s="65" t="s">
        <v>36</v>
      </c>
      <c r="B2" s="65" t="s">
        <v>37</v>
      </c>
      <c r="C2" s="65" t="s">
        <v>38</v>
      </c>
      <c r="D2" s="65" t="s">
        <v>8</v>
      </c>
      <c r="E2" s="160" t="s">
        <v>0</v>
      </c>
      <c r="F2" s="160" t="s">
        <v>1</v>
      </c>
      <c r="G2" s="160" t="s">
        <v>2</v>
      </c>
      <c r="H2" s="160" t="s">
        <v>3</v>
      </c>
      <c r="I2" s="160" t="s">
        <v>4</v>
      </c>
      <c r="J2" s="160" t="s">
        <v>83</v>
      </c>
      <c r="K2" s="160" t="s">
        <v>82</v>
      </c>
      <c r="L2" s="160" t="s">
        <v>6</v>
      </c>
      <c r="M2" s="160" t="s">
        <v>7</v>
      </c>
      <c r="N2" s="160" t="s">
        <v>11</v>
      </c>
      <c r="O2" s="160" t="s">
        <v>12</v>
      </c>
      <c r="P2" s="160" t="s">
        <v>13</v>
      </c>
      <c r="Q2" s="160" t="s">
        <v>14</v>
      </c>
      <c r="R2" s="160" t="s">
        <v>15</v>
      </c>
      <c r="S2" s="160" t="s">
        <v>40</v>
      </c>
      <c r="T2" s="160" t="s">
        <v>41</v>
      </c>
      <c r="U2" s="160" t="s">
        <v>42</v>
      </c>
      <c r="V2" s="160" t="s">
        <v>43</v>
      </c>
      <c r="W2" s="160" t="s">
        <v>44</v>
      </c>
      <c r="X2" s="160" t="s">
        <v>45</v>
      </c>
      <c r="Y2" s="161" t="s">
        <v>0</v>
      </c>
      <c r="Z2" s="161" t="s">
        <v>1</v>
      </c>
      <c r="AA2" s="161" t="s">
        <v>2</v>
      </c>
      <c r="AB2" s="161" t="s">
        <v>3</v>
      </c>
      <c r="AC2" s="161" t="s">
        <v>4</v>
      </c>
      <c r="AD2" s="161" t="s">
        <v>83</v>
      </c>
      <c r="AE2" s="161" t="s">
        <v>82</v>
      </c>
      <c r="AF2" s="161" t="s">
        <v>6</v>
      </c>
      <c r="AG2" s="161" t="s">
        <v>7</v>
      </c>
      <c r="AH2" s="161" t="s">
        <v>11</v>
      </c>
      <c r="AI2" s="161" t="s">
        <v>12</v>
      </c>
      <c r="AJ2" s="161" t="s">
        <v>13</v>
      </c>
      <c r="AK2" s="161" t="s">
        <v>14</v>
      </c>
      <c r="AL2" s="161" t="s">
        <v>15</v>
      </c>
    </row>
    <row r="3" spans="1:63" customFormat="1" ht="15" x14ac:dyDescent="0.25">
      <c r="B3">
        <v>1</v>
      </c>
      <c r="C3" t="s">
        <v>144</v>
      </c>
      <c r="D3" t="s">
        <v>47</v>
      </c>
      <c r="E3">
        <v>235223730</v>
      </c>
      <c r="F3">
        <v>170688</v>
      </c>
      <c r="G3">
        <v>247170</v>
      </c>
      <c r="H3">
        <v>796242</v>
      </c>
      <c r="I3">
        <v>0</v>
      </c>
      <c r="J3">
        <v>73442</v>
      </c>
      <c r="K3">
        <v>6665128</v>
      </c>
      <c r="L3">
        <v>0</v>
      </c>
      <c r="M3">
        <v>480272</v>
      </c>
      <c r="N3">
        <v>1013158</v>
      </c>
      <c r="O3">
        <v>985786</v>
      </c>
      <c r="P3">
        <v>194350</v>
      </c>
      <c r="Q3">
        <v>11854</v>
      </c>
      <c r="R3">
        <v>18960</v>
      </c>
      <c r="S3">
        <v>245880780</v>
      </c>
      <c r="T3">
        <v>0</v>
      </c>
      <c r="U3">
        <v>0</v>
      </c>
      <c r="V3">
        <v>0</v>
      </c>
      <c r="W3">
        <v>12568385</v>
      </c>
      <c r="X3">
        <v>12568385</v>
      </c>
      <c r="Y3">
        <v>19368368</v>
      </c>
      <c r="Z3">
        <v>14078</v>
      </c>
      <c r="AA3">
        <v>20597</v>
      </c>
      <c r="AB3">
        <v>65660</v>
      </c>
      <c r="AC3">
        <v>0</v>
      </c>
      <c r="AD3">
        <v>6057</v>
      </c>
      <c r="AE3">
        <v>555427</v>
      </c>
      <c r="AF3">
        <v>0</v>
      </c>
      <c r="AG3">
        <v>39612</v>
      </c>
      <c r="AH3">
        <v>84430</v>
      </c>
      <c r="AI3">
        <v>81170</v>
      </c>
      <c r="AJ3">
        <v>16003</v>
      </c>
      <c r="AK3">
        <v>976</v>
      </c>
      <c r="AL3">
        <v>1580</v>
      </c>
    </row>
    <row r="4" spans="1:63" s="67" customFormat="1" ht="15" x14ac:dyDescent="0.25">
      <c r="A4" s="79"/>
      <c r="B4" s="79"/>
      <c r="C4" s="79"/>
      <c r="D4" s="79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</row>
    <row r="5" spans="1:63" s="67" customFormat="1" ht="15" x14ac:dyDescent="0.25">
      <c r="A5" s="79"/>
      <c r="B5" s="79"/>
      <c r="C5" s="79"/>
      <c r="D5" s="79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</row>
    <row r="6" spans="1:63" s="67" customFormat="1" ht="15" x14ac:dyDescent="0.25">
      <c r="A6" s="79"/>
      <c r="B6" s="79"/>
      <c r="C6" s="79"/>
      <c r="D6" s="79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</row>
    <row r="7" spans="1:63" s="67" customFormat="1" ht="15" x14ac:dyDescent="0.25">
      <c r="A7" s="79"/>
      <c r="B7" s="79"/>
      <c r="C7" s="79"/>
      <c r="D7" s="79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</row>
    <row r="8" spans="1:63" s="67" customFormat="1" ht="15" x14ac:dyDescent="0.25">
      <c r="A8" s="79"/>
      <c r="B8" s="79"/>
      <c r="C8" s="79"/>
      <c r="D8" s="79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</row>
    <row r="9" spans="1:63" s="67" customFormat="1" ht="15" x14ac:dyDescent="0.25">
      <c r="A9" s="79"/>
      <c r="B9" s="79"/>
      <c r="C9" s="79"/>
      <c r="D9" s="79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</row>
    <row r="10" spans="1:63" s="67" customFormat="1" ht="15" x14ac:dyDescent="0.25">
      <c r="A10" s="79"/>
      <c r="B10" s="79"/>
      <c r="C10" s="79"/>
      <c r="D10" s="79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</row>
    <row r="11" spans="1:63" s="67" customFormat="1" ht="15" x14ac:dyDescent="0.25">
      <c r="A11" s="79"/>
      <c r="B11" s="79"/>
      <c r="C11" s="79"/>
      <c r="D11" s="79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</row>
    <row r="12" spans="1:63" s="67" customFormat="1" ht="15" x14ac:dyDescent="0.25">
      <c r="A12" s="79"/>
      <c r="B12" s="79"/>
      <c r="C12" s="79"/>
      <c r="D12" s="79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</row>
    <row r="13" spans="1:63" s="67" customFormat="1" ht="15" x14ac:dyDescent="0.25">
      <c r="A13" s="79"/>
      <c r="B13" s="79"/>
      <c r="C13" s="79"/>
      <c r="D13" s="79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</row>
    <row r="14" spans="1:63" s="67" customFormat="1" ht="15" x14ac:dyDescent="0.25">
      <c r="A14" s="79"/>
      <c r="B14" s="79"/>
      <c r="C14" s="79"/>
      <c r="D14" s="79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</row>
    <row r="15" spans="1:63" s="67" customFormat="1" ht="15" x14ac:dyDescent="0.25">
      <c r="A15" s="79"/>
      <c r="B15" s="79"/>
      <c r="C15" s="79"/>
      <c r="D15" s="79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</row>
    <row r="16" spans="1:63" s="67" customFormat="1" ht="15" x14ac:dyDescent="0.25">
      <c r="A16" s="79"/>
      <c r="B16" s="79"/>
      <c r="C16" s="79"/>
      <c r="D16" s="79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</row>
    <row r="17" spans="1:63" s="67" customFormat="1" ht="15" x14ac:dyDescent="0.25">
      <c r="A17" s="79"/>
      <c r="B17" s="79"/>
      <c r="C17" s="79"/>
      <c r="D17" s="79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</row>
    <row r="18" spans="1:63" s="67" customFormat="1" ht="15" x14ac:dyDescent="0.25">
      <c r="A18" s="79"/>
      <c r="B18" s="79"/>
      <c r="C18" s="79"/>
      <c r="D18" s="79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</row>
    <row r="19" spans="1:63" s="67" customFormat="1" ht="15" x14ac:dyDescent="0.25">
      <c r="A19" s="79"/>
      <c r="B19" s="79"/>
      <c r="C19" s="79"/>
      <c r="D19" s="79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</row>
    <row r="20" spans="1:63" s="67" customFormat="1" ht="15" x14ac:dyDescent="0.25">
      <c r="A20" s="79"/>
      <c r="B20" s="79"/>
      <c r="C20" s="79"/>
      <c r="D20" s="79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</row>
    <row r="21" spans="1:63" s="67" customFormat="1" ht="15" x14ac:dyDescent="0.25">
      <c r="A21" s="79"/>
      <c r="B21" s="79"/>
      <c r="C21" s="79"/>
      <c r="D21" s="79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</row>
    <row r="22" spans="1:63" s="67" customFormat="1" ht="15" x14ac:dyDescent="0.25">
      <c r="A22" s="79"/>
      <c r="B22" s="79"/>
      <c r="C22" s="79"/>
      <c r="D22" s="79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</row>
    <row r="23" spans="1:63" s="67" customFormat="1" x14ac:dyDescent="0.2">
      <c r="A23" s="79"/>
      <c r="B23" s="79"/>
      <c r="C23" s="79"/>
      <c r="D23" s="79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</row>
  </sheetData>
  <autoFilter ref="A2:BK3" xr:uid="{788DCB8B-9546-4EEA-BCC4-5B72138C53FA}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2522-37A1-40CE-9377-8BE4C1F8EB9D}">
  <dimension ref="A1:AG253"/>
  <sheetViews>
    <sheetView zoomScaleNormal="100" workbookViewId="0">
      <selection activeCell="C3" sqref="C3"/>
    </sheetView>
  </sheetViews>
  <sheetFormatPr baseColWidth="10" defaultRowHeight="14.25" x14ac:dyDescent="0.2"/>
  <cols>
    <col min="1" max="1" width="27.7109375" style="68" bestFit="1" customWidth="1"/>
    <col min="2" max="2" width="11.42578125" style="68"/>
    <col min="3" max="3" width="51.140625" style="68" customWidth="1"/>
    <col min="4" max="4" width="11.42578125" style="68"/>
    <col min="5" max="5" width="18.5703125" style="168" bestFit="1" customWidth="1"/>
    <col min="6" max="6" width="15.28515625" style="68" bestFit="1" customWidth="1"/>
    <col min="7" max="7" width="18.5703125" style="68" bestFit="1" customWidth="1"/>
    <col min="8" max="8" width="16.85546875" style="68" bestFit="1" customWidth="1"/>
    <col min="9" max="9" width="15" style="68" bestFit="1" customWidth="1"/>
    <col min="10" max="16384" width="11.42578125" style="68"/>
  </cols>
  <sheetData>
    <row r="1" spans="1:9" s="62" customFormat="1" ht="45" customHeight="1" x14ac:dyDescent="0.25">
      <c r="A1" s="56"/>
      <c r="B1" s="57"/>
      <c r="C1" s="57"/>
      <c r="D1" s="57"/>
      <c r="E1" s="165" t="s">
        <v>94</v>
      </c>
      <c r="F1" s="59"/>
      <c r="G1" s="59"/>
      <c r="H1" s="60" t="s">
        <v>138</v>
      </c>
      <c r="I1" s="61"/>
    </row>
    <row r="2" spans="1:9" s="66" customFormat="1" ht="41.45" customHeight="1" thickBot="1" x14ac:dyDescent="0.3">
      <c r="A2" s="65" t="s">
        <v>36</v>
      </c>
      <c r="B2" s="65" t="s">
        <v>37</v>
      </c>
      <c r="C2" s="65" t="s">
        <v>38</v>
      </c>
      <c r="D2" s="65" t="s">
        <v>8</v>
      </c>
      <c r="E2" s="166" t="s">
        <v>91</v>
      </c>
      <c r="F2" s="63" t="s">
        <v>92</v>
      </c>
      <c r="G2" s="63" t="s">
        <v>40</v>
      </c>
      <c r="H2" s="64" t="s">
        <v>91</v>
      </c>
      <c r="I2" s="64" t="s">
        <v>92</v>
      </c>
    </row>
    <row r="3" spans="1:9" customFormat="1" ht="15" x14ac:dyDescent="0.25">
      <c r="B3">
        <v>2</v>
      </c>
      <c r="C3" t="s">
        <v>145</v>
      </c>
      <c r="D3" t="s">
        <v>46</v>
      </c>
      <c r="E3" s="164">
        <v>287559</v>
      </c>
      <c r="F3" s="164">
        <v>2588049</v>
      </c>
      <c r="G3" s="164">
        <v>2875608</v>
      </c>
      <c r="H3" s="164">
        <v>23788</v>
      </c>
      <c r="I3" s="164">
        <v>214095</v>
      </c>
    </row>
    <row r="4" spans="1:9" customFormat="1" ht="15" x14ac:dyDescent="0.25">
      <c r="E4" s="167"/>
    </row>
    <row r="5" spans="1:9" customFormat="1" ht="15" x14ac:dyDescent="0.25">
      <c r="E5" s="167"/>
    </row>
    <row r="6" spans="1:9" customFormat="1" ht="15" x14ac:dyDescent="0.25">
      <c r="E6" s="167"/>
    </row>
    <row r="7" spans="1:9" customFormat="1" ht="15" x14ac:dyDescent="0.25">
      <c r="E7" s="167"/>
    </row>
    <row r="8" spans="1:9" customFormat="1" ht="15" x14ac:dyDescent="0.25">
      <c r="E8" s="167"/>
    </row>
    <row r="9" spans="1:9" customFormat="1" ht="15" x14ac:dyDescent="0.25">
      <c r="E9" s="167"/>
    </row>
    <row r="10" spans="1:9" customFormat="1" ht="15" x14ac:dyDescent="0.25">
      <c r="E10" s="167"/>
    </row>
    <row r="11" spans="1:9" customFormat="1" ht="15" x14ac:dyDescent="0.25">
      <c r="E11" s="167"/>
    </row>
    <row r="12" spans="1:9" customFormat="1" ht="15" x14ac:dyDescent="0.25">
      <c r="E12" s="167"/>
    </row>
    <row r="13" spans="1:9" customFormat="1" ht="15" x14ac:dyDescent="0.25">
      <c r="E13" s="167"/>
    </row>
    <row r="14" spans="1:9" customFormat="1" ht="15" x14ac:dyDescent="0.25">
      <c r="E14" s="167"/>
    </row>
    <row r="15" spans="1:9" customFormat="1" ht="15" x14ac:dyDescent="0.25">
      <c r="E15" s="167"/>
    </row>
    <row r="16" spans="1:9" customFormat="1" ht="15" x14ac:dyDescent="0.25">
      <c r="E16" s="167"/>
    </row>
    <row r="17" spans="5:5" customFormat="1" ht="15" x14ac:dyDescent="0.25">
      <c r="E17" s="167"/>
    </row>
    <row r="18" spans="5:5" customFormat="1" ht="15" x14ac:dyDescent="0.25">
      <c r="E18" s="167"/>
    </row>
    <row r="19" spans="5:5" customFormat="1" ht="15" x14ac:dyDescent="0.25">
      <c r="E19" s="167"/>
    </row>
    <row r="20" spans="5:5" customFormat="1" ht="15" x14ac:dyDescent="0.25">
      <c r="E20" s="167"/>
    </row>
    <row r="21" spans="5:5" customFormat="1" ht="15" x14ac:dyDescent="0.25">
      <c r="E21" s="167"/>
    </row>
    <row r="22" spans="5:5" customFormat="1" ht="15" x14ac:dyDescent="0.25">
      <c r="E22" s="167"/>
    </row>
    <row r="23" spans="5:5" customFormat="1" ht="15" x14ac:dyDescent="0.25">
      <c r="E23" s="167"/>
    </row>
    <row r="24" spans="5:5" customFormat="1" ht="15" x14ac:dyDescent="0.25">
      <c r="E24" s="167"/>
    </row>
    <row r="25" spans="5:5" customFormat="1" ht="15" x14ac:dyDescent="0.25">
      <c r="E25" s="167"/>
    </row>
    <row r="26" spans="5:5" customFormat="1" ht="15" x14ac:dyDescent="0.25">
      <c r="E26" s="167"/>
    </row>
    <row r="27" spans="5:5" customFormat="1" ht="15" x14ac:dyDescent="0.25">
      <c r="E27" s="167"/>
    </row>
    <row r="28" spans="5:5" customFormat="1" ht="15" x14ac:dyDescent="0.25">
      <c r="E28" s="167"/>
    </row>
    <row r="29" spans="5:5" customFormat="1" ht="15" x14ac:dyDescent="0.25">
      <c r="E29" s="167"/>
    </row>
    <row r="30" spans="5:5" customFormat="1" ht="15" x14ac:dyDescent="0.25">
      <c r="E30" s="167"/>
    </row>
    <row r="31" spans="5:5" customFormat="1" ht="15" x14ac:dyDescent="0.25">
      <c r="E31" s="167"/>
    </row>
    <row r="32" spans="5:5" customFormat="1" ht="15" x14ac:dyDescent="0.25">
      <c r="E32" s="167"/>
    </row>
    <row r="33" spans="5:5" customFormat="1" ht="15" x14ac:dyDescent="0.25">
      <c r="E33" s="167"/>
    </row>
    <row r="34" spans="5:5" customFormat="1" ht="15" x14ac:dyDescent="0.25">
      <c r="E34" s="167"/>
    </row>
    <row r="35" spans="5:5" customFormat="1" ht="15" x14ac:dyDescent="0.25">
      <c r="E35" s="167"/>
    </row>
    <row r="36" spans="5:5" customFormat="1" ht="15" x14ac:dyDescent="0.25">
      <c r="E36" s="167"/>
    </row>
    <row r="37" spans="5:5" customFormat="1" ht="15" x14ac:dyDescent="0.25">
      <c r="E37" s="167"/>
    </row>
    <row r="38" spans="5:5" customFormat="1" ht="15" x14ac:dyDescent="0.25">
      <c r="E38" s="167"/>
    </row>
    <row r="39" spans="5:5" customFormat="1" ht="15" x14ac:dyDescent="0.25">
      <c r="E39" s="167"/>
    </row>
    <row r="40" spans="5:5" customFormat="1" ht="15" x14ac:dyDescent="0.25">
      <c r="E40" s="167"/>
    </row>
    <row r="41" spans="5:5" customFormat="1" ht="15" x14ac:dyDescent="0.25">
      <c r="E41" s="167"/>
    </row>
    <row r="42" spans="5:5" customFormat="1" ht="15" x14ac:dyDescent="0.25">
      <c r="E42" s="167"/>
    </row>
    <row r="43" spans="5:5" customFormat="1" ht="15" x14ac:dyDescent="0.25">
      <c r="E43" s="167"/>
    </row>
    <row r="44" spans="5:5" customFormat="1" ht="15" x14ac:dyDescent="0.25">
      <c r="E44" s="167"/>
    </row>
    <row r="45" spans="5:5" customFormat="1" ht="15" x14ac:dyDescent="0.25">
      <c r="E45" s="167"/>
    </row>
    <row r="46" spans="5:5" customFormat="1" ht="15" x14ac:dyDescent="0.25">
      <c r="E46" s="167"/>
    </row>
    <row r="47" spans="5:5" customFormat="1" ht="15" x14ac:dyDescent="0.25">
      <c r="E47" s="167"/>
    </row>
    <row r="48" spans="5:5" customFormat="1" ht="15" x14ac:dyDescent="0.25">
      <c r="E48" s="167"/>
    </row>
    <row r="49" spans="5:5" customFormat="1" ht="15" x14ac:dyDescent="0.25">
      <c r="E49" s="167"/>
    </row>
    <row r="50" spans="5:5" customFormat="1" ht="15" x14ac:dyDescent="0.25">
      <c r="E50" s="167"/>
    </row>
    <row r="51" spans="5:5" customFormat="1" ht="15" x14ac:dyDescent="0.25">
      <c r="E51" s="167"/>
    </row>
    <row r="52" spans="5:5" customFormat="1" ht="15" x14ac:dyDescent="0.25">
      <c r="E52" s="167"/>
    </row>
    <row r="53" spans="5:5" customFormat="1" ht="15" x14ac:dyDescent="0.25">
      <c r="E53" s="167"/>
    </row>
    <row r="54" spans="5:5" customFormat="1" ht="15" x14ac:dyDescent="0.25">
      <c r="E54" s="167"/>
    </row>
    <row r="55" spans="5:5" customFormat="1" ht="15" x14ac:dyDescent="0.25">
      <c r="E55" s="167"/>
    </row>
    <row r="56" spans="5:5" customFormat="1" ht="15" x14ac:dyDescent="0.25">
      <c r="E56" s="167"/>
    </row>
    <row r="57" spans="5:5" customFormat="1" ht="15" x14ac:dyDescent="0.25">
      <c r="E57" s="167"/>
    </row>
    <row r="58" spans="5:5" customFormat="1" ht="15" x14ac:dyDescent="0.25">
      <c r="E58" s="167"/>
    </row>
    <row r="59" spans="5:5" customFormat="1" ht="15" x14ac:dyDescent="0.25">
      <c r="E59" s="167"/>
    </row>
    <row r="60" spans="5:5" customFormat="1" ht="15" x14ac:dyDescent="0.25">
      <c r="E60" s="167"/>
    </row>
    <row r="61" spans="5:5" customFormat="1" ht="15" x14ac:dyDescent="0.25">
      <c r="E61" s="167"/>
    </row>
    <row r="62" spans="5:5" customFormat="1" ht="15" x14ac:dyDescent="0.25">
      <c r="E62" s="167"/>
    </row>
    <row r="63" spans="5:5" customFormat="1" ht="15" x14ac:dyDescent="0.25">
      <c r="E63" s="167"/>
    </row>
    <row r="64" spans="5:5" customFormat="1" ht="15" x14ac:dyDescent="0.25">
      <c r="E64" s="167"/>
    </row>
    <row r="65" spans="5:5" customFormat="1" ht="15" x14ac:dyDescent="0.25">
      <c r="E65" s="167"/>
    </row>
    <row r="66" spans="5:5" customFormat="1" ht="15" x14ac:dyDescent="0.25">
      <c r="E66" s="167"/>
    </row>
    <row r="67" spans="5:5" customFormat="1" ht="15" x14ac:dyDescent="0.25">
      <c r="E67" s="167"/>
    </row>
    <row r="68" spans="5:5" customFormat="1" ht="15" x14ac:dyDescent="0.25">
      <c r="E68" s="167"/>
    </row>
    <row r="69" spans="5:5" customFormat="1" ht="15" x14ac:dyDescent="0.25">
      <c r="E69" s="167"/>
    </row>
    <row r="70" spans="5:5" customFormat="1" ht="15" x14ac:dyDescent="0.25">
      <c r="E70" s="167"/>
    </row>
    <row r="71" spans="5:5" customFormat="1" ht="15" x14ac:dyDescent="0.25">
      <c r="E71" s="167"/>
    </row>
    <row r="72" spans="5:5" customFormat="1" ht="15" x14ac:dyDescent="0.25">
      <c r="E72" s="167"/>
    </row>
    <row r="73" spans="5:5" customFormat="1" ht="15" x14ac:dyDescent="0.25">
      <c r="E73" s="167"/>
    </row>
    <row r="74" spans="5:5" customFormat="1" ht="15" x14ac:dyDescent="0.25">
      <c r="E74" s="167"/>
    </row>
    <row r="75" spans="5:5" customFormat="1" ht="15" x14ac:dyDescent="0.25">
      <c r="E75" s="167"/>
    </row>
    <row r="76" spans="5:5" customFormat="1" ht="15" x14ac:dyDescent="0.25">
      <c r="E76" s="167"/>
    </row>
    <row r="77" spans="5:5" customFormat="1" ht="15" x14ac:dyDescent="0.25">
      <c r="E77" s="167"/>
    </row>
    <row r="78" spans="5:5" customFormat="1" ht="15" x14ac:dyDescent="0.25">
      <c r="E78" s="167"/>
    </row>
    <row r="79" spans="5:5" customFormat="1" ht="15" x14ac:dyDescent="0.25">
      <c r="E79" s="167"/>
    </row>
    <row r="80" spans="5:5" customFormat="1" ht="15" x14ac:dyDescent="0.25">
      <c r="E80" s="167"/>
    </row>
    <row r="81" spans="5:5" customFormat="1" ht="15" x14ac:dyDescent="0.25">
      <c r="E81" s="167"/>
    </row>
    <row r="82" spans="5:5" customFormat="1" ht="15" x14ac:dyDescent="0.25">
      <c r="E82" s="167"/>
    </row>
    <row r="83" spans="5:5" customFormat="1" ht="15" x14ac:dyDescent="0.25">
      <c r="E83" s="167"/>
    </row>
    <row r="84" spans="5:5" customFormat="1" ht="15" x14ac:dyDescent="0.25">
      <c r="E84" s="167"/>
    </row>
    <row r="85" spans="5:5" customFormat="1" ht="15" x14ac:dyDescent="0.25">
      <c r="E85" s="167"/>
    </row>
    <row r="86" spans="5:5" customFormat="1" ht="15" x14ac:dyDescent="0.25">
      <c r="E86" s="167"/>
    </row>
    <row r="87" spans="5:5" customFormat="1" ht="15" x14ac:dyDescent="0.25">
      <c r="E87" s="167"/>
    </row>
    <row r="88" spans="5:5" customFormat="1" ht="15" x14ac:dyDescent="0.25">
      <c r="E88" s="167"/>
    </row>
    <row r="89" spans="5:5" customFormat="1" ht="15" x14ac:dyDescent="0.25">
      <c r="E89" s="167"/>
    </row>
    <row r="90" spans="5:5" customFormat="1" ht="15" x14ac:dyDescent="0.25">
      <c r="E90" s="167"/>
    </row>
    <row r="91" spans="5:5" customFormat="1" ht="15" x14ac:dyDescent="0.25">
      <c r="E91" s="167"/>
    </row>
    <row r="92" spans="5:5" customFormat="1" ht="15" x14ac:dyDescent="0.25">
      <c r="E92" s="167"/>
    </row>
    <row r="93" spans="5:5" customFormat="1" ht="15" x14ac:dyDescent="0.25">
      <c r="E93" s="167"/>
    </row>
    <row r="94" spans="5:5" customFormat="1" ht="15" x14ac:dyDescent="0.25">
      <c r="E94" s="167"/>
    </row>
    <row r="95" spans="5:5" customFormat="1" ht="15" x14ac:dyDescent="0.25">
      <c r="E95" s="167"/>
    </row>
    <row r="96" spans="5:5" customFormat="1" ht="15" x14ac:dyDescent="0.25">
      <c r="E96" s="167"/>
    </row>
    <row r="97" spans="5:5" customFormat="1" ht="15" x14ac:dyDescent="0.25">
      <c r="E97" s="167"/>
    </row>
    <row r="98" spans="5:5" customFormat="1" ht="15" x14ac:dyDescent="0.25">
      <c r="E98" s="167"/>
    </row>
    <row r="99" spans="5:5" customFormat="1" ht="15" x14ac:dyDescent="0.25">
      <c r="E99" s="167"/>
    </row>
    <row r="100" spans="5:5" customFormat="1" ht="15" x14ac:dyDescent="0.25">
      <c r="E100" s="167"/>
    </row>
    <row r="101" spans="5:5" customFormat="1" ht="15" x14ac:dyDescent="0.25">
      <c r="E101" s="167"/>
    </row>
    <row r="102" spans="5:5" customFormat="1" ht="15" x14ac:dyDescent="0.25">
      <c r="E102" s="167"/>
    </row>
    <row r="103" spans="5:5" customFormat="1" ht="15" x14ac:dyDescent="0.25">
      <c r="E103" s="167"/>
    </row>
    <row r="104" spans="5:5" customFormat="1" ht="15" x14ac:dyDescent="0.25">
      <c r="E104" s="167"/>
    </row>
    <row r="105" spans="5:5" customFormat="1" ht="15" x14ac:dyDescent="0.25">
      <c r="E105" s="167"/>
    </row>
    <row r="106" spans="5:5" customFormat="1" ht="15" x14ac:dyDescent="0.25">
      <c r="E106" s="167"/>
    </row>
    <row r="107" spans="5:5" customFormat="1" ht="15" x14ac:dyDescent="0.25">
      <c r="E107" s="167"/>
    </row>
    <row r="108" spans="5:5" customFormat="1" ht="15" x14ac:dyDescent="0.25">
      <c r="E108" s="167"/>
    </row>
    <row r="109" spans="5:5" customFormat="1" ht="15" x14ac:dyDescent="0.25">
      <c r="E109" s="167"/>
    </row>
    <row r="110" spans="5:5" customFormat="1" ht="15" x14ac:dyDescent="0.25">
      <c r="E110" s="167"/>
    </row>
    <row r="111" spans="5:5" customFormat="1" ht="15" x14ac:dyDescent="0.25">
      <c r="E111" s="167"/>
    </row>
    <row r="112" spans="5:5" customFormat="1" ht="15" x14ac:dyDescent="0.25">
      <c r="E112" s="167"/>
    </row>
    <row r="113" spans="5:5" customFormat="1" ht="15" x14ac:dyDescent="0.25">
      <c r="E113" s="167"/>
    </row>
    <row r="114" spans="5:5" customFormat="1" ht="15" x14ac:dyDescent="0.25">
      <c r="E114" s="167"/>
    </row>
    <row r="115" spans="5:5" customFormat="1" ht="15" x14ac:dyDescent="0.25">
      <c r="E115" s="167"/>
    </row>
    <row r="116" spans="5:5" customFormat="1" ht="15" x14ac:dyDescent="0.25">
      <c r="E116" s="167"/>
    </row>
    <row r="117" spans="5:5" customFormat="1" ht="15" x14ac:dyDescent="0.25">
      <c r="E117" s="167"/>
    </row>
    <row r="118" spans="5:5" customFormat="1" ht="15" x14ac:dyDescent="0.25">
      <c r="E118" s="167"/>
    </row>
    <row r="119" spans="5:5" customFormat="1" ht="15" x14ac:dyDescent="0.25">
      <c r="E119" s="167"/>
    </row>
    <row r="120" spans="5:5" customFormat="1" ht="15" x14ac:dyDescent="0.25">
      <c r="E120" s="167"/>
    </row>
    <row r="121" spans="5:5" customFormat="1" ht="15" x14ac:dyDescent="0.25">
      <c r="E121" s="167"/>
    </row>
    <row r="122" spans="5:5" customFormat="1" ht="15" x14ac:dyDescent="0.25">
      <c r="E122" s="167"/>
    </row>
    <row r="123" spans="5:5" customFormat="1" ht="15" x14ac:dyDescent="0.25">
      <c r="E123" s="167"/>
    </row>
    <row r="124" spans="5:5" customFormat="1" ht="15" x14ac:dyDescent="0.25">
      <c r="E124" s="167"/>
    </row>
    <row r="125" spans="5:5" customFormat="1" ht="15" x14ac:dyDescent="0.25">
      <c r="E125" s="167"/>
    </row>
    <row r="126" spans="5:5" customFormat="1" ht="15" x14ac:dyDescent="0.25">
      <c r="E126" s="167"/>
    </row>
    <row r="127" spans="5:5" customFormat="1" ht="15" x14ac:dyDescent="0.25">
      <c r="E127" s="167"/>
    </row>
    <row r="128" spans="5:5" customFormat="1" ht="15" x14ac:dyDescent="0.25">
      <c r="E128" s="167"/>
    </row>
    <row r="129" spans="5:5" customFormat="1" ht="15" x14ac:dyDescent="0.25">
      <c r="E129" s="167"/>
    </row>
    <row r="130" spans="5:5" customFormat="1" ht="15" x14ac:dyDescent="0.25">
      <c r="E130" s="167"/>
    </row>
    <row r="131" spans="5:5" customFormat="1" ht="15" x14ac:dyDescent="0.25">
      <c r="E131" s="167"/>
    </row>
    <row r="132" spans="5:5" customFormat="1" ht="15" x14ac:dyDescent="0.25">
      <c r="E132" s="167"/>
    </row>
    <row r="133" spans="5:5" customFormat="1" ht="15" x14ac:dyDescent="0.25">
      <c r="E133" s="167"/>
    </row>
    <row r="134" spans="5:5" customFormat="1" ht="15" x14ac:dyDescent="0.25">
      <c r="E134" s="167"/>
    </row>
    <row r="135" spans="5:5" customFormat="1" ht="15" x14ac:dyDescent="0.25">
      <c r="E135" s="167"/>
    </row>
    <row r="136" spans="5:5" customFormat="1" ht="15" x14ac:dyDescent="0.25">
      <c r="E136" s="167"/>
    </row>
    <row r="137" spans="5:5" customFormat="1" ht="15" x14ac:dyDescent="0.25">
      <c r="E137" s="167"/>
    </row>
    <row r="138" spans="5:5" customFormat="1" ht="15" x14ac:dyDescent="0.25">
      <c r="E138" s="167"/>
    </row>
    <row r="139" spans="5:5" customFormat="1" ht="15" x14ac:dyDescent="0.25">
      <c r="E139" s="167"/>
    </row>
    <row r="140" spans="5:5" customFormat="1" ht="15" x14ac:dyDescent="0.25">
      <c r="E140" s="167"/>
    </row>
    <row r="141" spans="5:5" customFormat="1" ht="15" x14ac:dyDescent="0.25">
      <c r="E141" s="167"/>
    </row>
    <row r="142" spans="5:5" customFormat="1" ht="15" x14ac:dyDescent="0.25">
      <c r="E142" s="167"/>
    </row>
    <row r="143" spans="5:5" customFormat="1" ht="15" x14ac:dyDescent="0.25">
      <c r="E143" s="167"/>
    </row>
    <row r="144" spans="5:5" customFormat="1" ht="15" x14ac:dyDescent="0.25">
      <c r="E144" s="167"/>
    </row>
    <row r="145" spans="5:5" customFormat="1" ht="15" x14ac:dyDescent="0.25">
      <c r="E145" s="167"/>
    </row>
    <row r="146" spans="5:5" customFormat="1" ht="15" x14ac:dyDescent="0.25">
      <c r="E146" s="167"/>
    </row>
    <row r="147" spans="5:5" customFormat="1" ht="15" x14ac:dyDescent="0.25">
      <c r="E147" s="167"/>
    </row>
    <row r="148" spans="5:5" customFormat="1" ht="15" x14ac:dyDescent="0.25">
      <c r="E148" s="167"/>
    </row>
    <row r="149" spans="5:5" customFormat="1" ht="15" x14ac:dyDescent="0.25">
      <c r="E149" s="167"/>
    </row>
    <row r="150" spans="5:5" customFormat="1" ht="15" x14ac:dyDescent="0.25">
      <c r="E150" s="167"/>
    </row>
    <row r="151" spans="5:5" customFormat="1" ht="15" x14ac:dyDescent="0.25">
      <c r="E151" s="167"/>
    </row>
    <row r="152" spans="5:5" customFormat="1" ht="15" x14ac:dyDescent="0.25">
      <c r="E152" s="167"/>
    </row>
    <row r="153" spans="5:5" customFormat="1" ht="15" x14ac:dyDescent="0.25">
      <c r="E153" s="167"/>
    </row>
    <row r="154" spans="5:5" customFormat="1" ht="15" x14ac:dyDescent="0.25">
      <c r="E154" s="167"/>
    </row>
    <row r="155" spans="5:5" customFormat="1" ht="15" x14ac:dyDescent="0.25">
      <c r="E155" s="167"/>
    </row>
    <row r="156" spans="5:5" customFormat="1" ht="15" x14ac:dyDescent="0.25">
      <c r="E156" s="167"/>
    </row>
    <row r="157" spans="5:5" customFormat="1" ht="15" x14ac:dyDescent="0.25">
      <c r="E157" s="167"/>
    </row>
    <row r="158" spans="5:5" customFormat="1" ht="15" x14ac:dyDescent="0.25">
      <c r="E158" s="167"/>
    </row>
    <row r="159" spans="5:5" customFormat="1" ht="15" x14ac:dyDescent="0.25">
      <c r="E159" s="167"/>
    </row>
    <row r="160" spans="5:5" customFormat="1" ht="15" x14ac:dyDescent="0.25">
      <c r="E160" s="167"/>
    </row>
    <row r="161" spans="5:5" customFormat="1" ht="15" x14ac:dyDescent="0.25">
      <c r="E161" s="167"/>
    </row>
    <row r="162" spans="5:5" customFormat="1" ht="15" x14ac:dyDescent="0.25">
      <c r="E162" s="167"/>
    </row>
    <row r="163" spans="5:5" customFormat="1" ht="15" x14ac:dyDescent="0.25">
      <c r="E163" s="167"/>
    </row>
    <row r="164" spans="5:5" customFormat="1" ht="15" x14ac:dyDescent="0.25">
      <c r="E164" s="167"/>
    </row>
    <row r="165" spans="5:5" customFormat="1" ht="15" x14ac:dyDescent="0.25">
      <c r="E165" s="167"/>
    </row>
    <row r="166" spans="5:5" customFormat="1" ht="15" x14ac:dyDescent="0.25">
      <c r="E166" s="167"/>
    </row>
    <row r="167" spans="5:5" customFormat="1" ht="15" x14ac:dyDescent="0.25">
      <c r="E167" s="167"/>
    </row>
    <row r="168" spans="5:5" customFormat="1" ht="15" x14ac:dyDescent="0.25">
      <c r="E168" s="167"/>
    </row>
    <row r="169" spans="5:5" customFormat="1" ht="15" x14ac:dyDescent="0.25">
      <c r="E169" s="167"/>
    </row>
    <row r="170" spans="5:5" customFormat="1" ht="15" x14ac:dyDescent="0.25">
      <c r="E170" s="167"/>
    </row>
    <row r="171" spans="5:5" customFormat="1" ht="15" x14ac:dyDescent="0.25">
      <c r="E171" s="167"/>
    </row>
    <row r="172" spans="5:5" customFormat="1" ht="15" x14ac:dyDescent="0.25">
      <c r="E172" s="167"/>
    </row>
    <row r="173" spans="5:5" customFormat="1" ht="15" x14ac:dyDescent="0.25">
      <c r="E173" s="167"/>
    </row>
    <row r="174" spans="5:5" customFormat="1" ht="15" x14ac:dyDescent="0.25">
      <c r="E174" s="167"/>
    </row>
    <row r="175" spans="5:5" customFormat="1" ht="15" x14ac:dyDescent="0.25">
      <c r="E175" s="167"/>
    </row>
    <row r="176" spans="5:5" customFormat="1" ht="15" x14ac:dyDescent="0.25">
      <c r="E176" s="167"/>
    </row>
    <row r="177" spans="5:5" customFormat="1" ht="15" x14ac:dyDescent="0.25">
      <c r="E177" s="167"/>
    </row>
    <row r="178" spans="5:5" customFormat="1" ht="15" x14ac:dyDescent="0.25">
      <c r="E178" s="167"/>
    </row>
    <row r="179" spans="5:5" customFormat="1" ht="15" x14ac:dyDescent="0.25">
      <c r="E179" s="167"/>
    </row>
    <row r="180" spans="5:5" customFormat="1" ht="15" x14ac:dyDescent="0.25">
      <c r="E180" s="167"/>
    </row>
    <row r="181" spans="5:5" customFormat="1" ht="15" x14ac:dyDescent="0.25">
      <c r="E181" s="167"/>
    </row>
    <row r="182" spans="5:5" customFormat="1" ht="15" x14ac:dyDescent="0.25">
      <c r="E182" s="167"/>
    </row>
    <row r="183" spans="5:5" customFormat="1" ht="15" x14ac:dyDescent="0.25">
      <c r="E183" s="167"/>
    </row>
    <row r="184" spans="5:5" customFormat="1" ht="15" x14ac:dyDescent="0.25">
      <c r="E184" s="167"/>
    </row>
    <row r="185" spans="5:5" customFormat="1" ht="15" x14ac:dyDescent="0.25">
      <c r="E185" s="167"/>
    </row>
    <row r="186" spans="5:5" customFormat="1" ht="15" x14ac:dyDescent="0.25">
      <c r="E186" s="167"/>
    </row>
    <row r="187" spans="5:5" customFormat="1" ht="15" x14ac:dyDescent="0.25">
      <c r="E187" s="167"/>
    </row>
    <row r="188" spans="5:5" customFormat="1" ht="15" x14ac:dyDescent="0.25">
      <c r="E188" s="167"/>
    </row>
    <row r="189" spans="5:5" customFormat="1" ht="15" x14ac:dyDescent="0.25">
      <c r="E189" s="167"/>
    </row>
    <row r="190" spans="5:5" customFormat="1" ht="15" x14ac:dyDescent="0.25">
      <c r="E190" s="167"/>
    </row>
    <row r="191" spans="5:5" customFormat="1" ht="15" x14ac:dyDescent="0.25">
      <c r="E191" s="167"/>
    </row>
    <row r="192" spans="5:5" customFormat="1" ht="15" x14ac:dyDescent="0.25">
      <c r="E192" s="167"/>
    </row>
    <row r="193" spans="5:5" customFormat="1" ht="15" x14ac:dyDescent="0.25">
      <c r="E193" s="167"/>
    </row>
    <row r="194" spans="5:5" customFormat="1" ht="15" x14ac:dyDescent="0.25">
      <c r="E194" s="167"/>
    </row>
    <row r="195" spans="5:5" customFormat="1" ht="15" x14ac:dyDescent="0.25">
      <c r="E195" s="167"/>
    </row>
    <row r="196" spans="5:5" customFormat="1" ht="15" x14ac:dyDescent="0.25">
      <c r="E196" s="167"/>
    </row>
    <row r="197" spans="5:5" customFormat="1" ht="15" x14ac:dyDescent="0.25">
      <c r="E197" s="167"/>
    </row>
    <row r="198" spans="5:5" customFormat="1" ht="15" x14ac:dyDescent="0.25">
      <c r="E198" s="167"/>
    </row>
    <row r="199" spans="5:5" customFormat="1" ht="15" x14ac:dyDescent="0.25">
      <c r="E199" s="167"/>
    </row>
    <row r="200" spans="5:5" customFormat="1" ht="15" x14ac:dyDescent="0.25">
      <c r="E200" s="167"/>
    </row>
    <row r="201" spans="5:5" customFormat="1" ht="15" x14ac:dyDescent="0.25">
      <c r="E201" s="167"/>
    </row>
    <row r="202" spans="5:5" customFormat="1" ht="15" x14ac:dyDescent="0.25">
      <c r="E202" s="167"/>
    </row>
    <row r="203" spans="5:5" customFormat="1" ht="15" x14ac:dyDescent="0.25">
      <c r="E203" s="167"/>
    </row>
    <row r="204" spans="5:5" customFormat="1" ht="15" x14ac:dyDescent="0.25">
      <c r="E204" s="167"/>
    </row>
    <row r="205" spans="5:5" customFormat="1" ht="15" x14ac:dyDescent="0.25">
      <c r="E205" s="167"/>
    </row>
    <row r="206" spans="5:5" customFormat="1" ht="15" x14ac:dyDescent="0.25">
      <c r="E206" s="167"/>
    </row>
    <row r="207" spans="5:5" customFormat="1" ht="15" x14ac:dyDescent="0.25">
      <c r="E207" s="167"/>
    </row>
    <row r="208" spans="5:5" customFormat="1" ht="15" x14ac:dyDescent="0.25">
      <c r="E208" s="167"/>
    </row>
    <row r="209" spans="5:5" customFormat="1" ht="15" x14ac:dyDescent="0.25">
      <c r="E209" s="167"/>
    </row>
    <row r="210" spans="5:5" customFormat="1" ht="15" x14ac:dyDescent="0.25">
      <c r="E210" s="167"/>
    </row>
    <row r="211" spans="5:5" customFormat="1" ht="15" x14ac:dyDescent="0.25">
      <c r="E211" s="167"/>
    </row>
    <row r="212" spans="5:5" customFormat="1" ht="15" x14ac:dyDescent="0.25">
      <c r="E212" s="167"/>
    </row>
    <row r="213" spans="5:5" customFormat="1" ht="15" x14ac:dyDescent="0.25">
      <c r="E213" s="167"/>
    </row>
    <row r="214" spans="5:5" customFormat="1" ht="15" x14ac:dyDescent="0.25">
      <c r="E214" s="167"/>
    </row>
    <row r="215" spans="5:5" customFormat="1" ht="15" x14ac:dyDescent="0.25">
      <c r="E215" s="167"/>
    </row>
    <row r="216" spans="5:5" customFormat="1" ht="15" x14ac:dyDescent="0.25">
      <c r="E216" s="167"/>
    </row>
    <row r="217" spans="5:5" customFormat="1" ht="15" x14ac:dyDescent="0.25">
      <c r="E217" s="167"/>
    </row>
    <row r="218" spans="5:5" customFormat="1" ht="15" x14ac:dyDescent="0.25">
      <c r="E218" s="167"/>
    </row>
    <row r="219" spans="5:5" customFormat="1" ht="15" x14ac:dyDescent="0.25">
      <c r="E219" s="167"/>
    </row>
    <row r="220" spans="5:5" customFormat="1" ht="15" x14ac:dyDescent="0.25">
      <c r="E220" s="167"/>
    </row>
    <row r="221" spans="5:5" customFormat="1" ht="15" x14ac:dyDescent="0.25">
      <c r="E221" s="167"/>
    </row>
    <row r="222" spans="5:5" customFormat="1" ht="15" x14ac:dyDescent="0.25">
      <c r="E222" s="167"/>
    </row>
    <row r="223" spans="5:5" customFormat="1" ht="15" x14ac:dyDescent="0.25">
      <c r="E223" s="167"/>
    </row>
    <row r="224" spans="5:5" customFormat="1" ht="15" x14ac:dyDescent="0.25">
      <c r="E224" s="167"/>
    </row>
    <row r="225" spans="1:33" customFormat="1" ht="15" x14ac:dyDescent="0.25">
      <c r="E225" s="167"/>
    </row>
    <row r="226" spans="1:33" customFormat="1" ht="15" x14ac:dyDescent="0.25">
      <c r="E226" s="167"/>
    </row>
    <row r="227" spans="1:33" customFormat="1" ht="15" x14ac:dyDescent="0.25">
      <c r="E227" s="167"/>
    </row>
    <row r="228" spans="1:33" s="67" customFormat="1" ht="15" x14ac:dyDescent="0.25">
      <c r="A228" s="79"/>
      <c r="B228" s="79"/>
      <c r="C228" s="79"/>
      <c r="D228" s="79"/>
      <c r="E228" s="167"/>
      <c r="F228" s="80"/>
      <c r="G228" s="80"/>
      <c r="H228" s="80"/>
      <c r="I228" s="80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</row>
    <row r="229" spans="1:33" s="67" customFormat="1" ht="15" x14ac:dyDescent="0.25">
      <c r="A229" s="79"/>
      <c r="B229" s="79"/>
      <c r="C229" s="79"/>
      <c r="D229" s="79"/>
      <c r="E229" s="167"/>
      <c r="F229" s="80"/>
      <c r="G229" s="80"/>
      <c r="H229" s="80"/>
      <c r="I229" s="80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</row>
    <row r="230" spans="1:33" s="67" customFormat="1" ht="15" x14ac:dyDescent="0.25">
      <c r="A230" s="79"/>
      <c r="B230" s="79"/>
      <c r="C230" s="79"/>
      <c r="D230" s="79"/>
      <c r="E230" s="167"/>
      <c r="F230" s="80"/>
      <c r="G230" s="80"/>
      <c r="H230" s="80"/>
      <c r="I230" s="80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</row>
    <row r="231" spans="1:33" s="67" customFormat="1" ht="15" x14ac:dyDescent="0.25">
      <c r="A231" s="79"/>
      <c r="B231" s="79"/>
      <c r="C231" s="79"/>
      <c r="D231" s="79"/>
      <c r="E231" s="167"/>
      <c r="F231" s="80"/>
      <c r="G231" s="80"/>
      <c r="H231" s="80"/>
      <c r="I231" s="80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</row>
    <row r="232" spans="1:33" s="67" customFormat="1" ht="15" x14ac:dyDescent="0.25">
      <c r="A232" s="79"/>
      <c r="B232" s="79"/>
      <c r="C232" s="79"/>
      <c r="D232" s="79"/>
      <c r="E232" s="167"/>
      <c r="F232" s="80"/>
      <c r="G232" s="80"/>
      <c r="H232" s="80"/>
      <c r="I232" s="80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</row>
    <row r="233" spans="1:33" s="67" customFormat="1" ht="15" x14ac:dyDescent="0.25">
      <c r="A233" s="79"/>
      <c r="B233" s="79"/>
      <c r="C233" s="79"/>
      <c r="D233" s="79"/>
      <c r="E233" s="167"/>
      <c r="F233" s="80"/>
      <c r="G233" s="80"/>
      <c r="H233" s="80"/>
      <c r="I233" s="80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</row>
    <row r="234" spans="1:33" s="67" customFormat="1" ht="15" x14ac:dyDescent="0.25">
      <c r="A234" s="79"/>
      <c r="B234" s="79"/>
      <c r="C234" s="79"/>
      <c r="D234" s="79"/>
      <c r="E234" s="167"/>
      <c r="F234" s="80"/>
      <c r="G234" s="80"/>
      <c r="H234" s="80"/>
      <c r="I234" s="80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</row>
    <row r="235" spans="1:33" s="67" customFormat="1" ht="15" x14ac:dyDescent="0.25">
      <c r="A235" s="79"/>
      <c r="B235" s="79"/>
      <c r="C235" s="79"/>
      <c r="D235" s="79"/>
      <c r="E235" s="167"/>
      <c r="F235" s="80"/>
      <c r="G235" s="80"/>
      <c r="H235" s="80"/>
      <c r="I235" s="80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</row>
    <row r="236" spans="1:33" s="67" customFormat="1" ht="15" x14ac:dyDescent="0.25">
      <c r="A236" s="79"/>
      <c r="B236" s="79"/>
      <c r="C236" s="79"/>
      <c r="D236" s="79"/>
      <c r="E236" s="167"/>
      <c r="F236" s="80"/>
      <c r="G236" s="80"/>
      <c r="H236" s="80"/>
      <c r="I236" s="80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</row>
    <row r="237" spans="1:33" s="67" customFormat="1" ht="15" x14ac:dyDescent="0.25">
      <c r="A237" s="79"/>
      <c r="B237" s="79"/>
      <c r="C237" s="79"/>
      <c r="D237" s="79"/>
      <c r="E237" s="167"/>
      <c r="F237" s="80"/>
      <c r="G237" s="80"/>
      <c r="H237" s="80"/>
      <c r="I237" s="80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</row>
    <row r="238" spans="1:33" s="67" customFormat="1" ht="15" x14ac:dyDescent="0.25">
      <c r="A238" s="79"/>
      <c r="B238" s="79"/>
      <c r="C238" s="79"/>
      <c r="D238" s="79"/>
      <c r="E238" s="167"/>
      <c r="F238" s="80"/>
      <c r="G238" s="80"/>
      <c r="H238" s="80"/>
      <c r="I238" s="80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</row>
    <row r="239" spans="1:33" s="67" customFormat="1" ht="15" x14ac:dyDescent="0.25">
      <c r="A239" s="79"/>
      <c r="B239" s="79"/>
      <c r="C239" s="79"/>
      <c r="D239" s="79"/>
      <c r="E239" s="167"/>
      <c r="F239" s="80"/>
      <c r="G239" s="80"/>
      <c r="H239" s="80"/>
      <c r="I239" s="80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</row>
    <row r="240" spans="1:33" s="67" customFormat="1" ht="15" x14ac:dyDescent="0.25">
      <c r="A240" s="79"/>
      <c r="B240" s="79"/>
      <c r="C240" s="79"/>
      <c r="D240" s="79"/>
      <c r="E240" s="167"/>
      <c r="F240" s="80"/>
      <c r="G240" s="80"/>
      <c r="H240" s="80"/>
      <c r="I240" s="80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</row>
    <row r="241" spans="1:33" s="67" customFormat="1" ht="15" x14ac:dyDescent="0.25">
      <c r="A241" s="79"/>
      <c r="B241" s="79"/>
      <c r="C241" s="79"/>
      <c r="D241" s="79"/>
      <c r="E241" s="167"/>
      <c r="F241" s="80"/>
      <c r="G241" s="80"/>
      <c r="H241" s="80"/>
      <c r="I241" s="80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</row>
    <row r="242" spans="1:33" s="67" customFormat="1" ht="15" x14ac:dyDescent="0.25">
      <c r="A242" s="79"/>
      <c r="B242" s="79"/>
      <c r="C242" s="79"/>
      <c r="D242" s="79"/>
      <c r="E242" s="167"/>
      <c r="F242" s="80"/>
      <c r="G242" s="80"/>
      <c r="H242" s="80"/>
      <c r="I242" s="80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</row>
    <row r="243" spans="1:33" s="67" customFormat="1" ht="15" x14ac:dyDescent="0.25">
      <c r="A243" s="79"/>
      <c r="B243" s="79"/>
      <c r="C243" s="79"/>
      <c r="D243" s="79"/>
      <c r="E243" s="167"/>
      <c r="F243" s="80"/>
      <c r="G243" s="80"/>
      <c r="H243" s="80"/>
      <c r="I243" s="80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</row>
    <row r="244" spans="1:33" s="67" customFormat="1" ht="15" x14ac:dyDescent="0.25">
      <c r="A244" s="79"/>
      <c r="B244" s="79"/>
      <c r="C244" s="79"/>
      <c r="D244" s="79"/>
      <c r="E244" s="167"/>
      <c r="F244" s="80"/>
      <c r="G244" s="80"/>
      <c r="H244" s="80"/>
      <c r="I244" s="80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</row>
    <row r="245" spans="1:33" s="67" customFormat="1" ht="15" x14ac:dyDescent="0.25">
      <c r="A245" s="79"/>
      <c r="B245" s="79"/>
      <c r="C245" s="79"/>
      <c r="D245" s="79"/>
      <c r="E245" s="167"/>
      <c r="F245" s="80"/>
      <c r="G245" s="80"/>
      <c r="H245" s="80"/>
      <c r="I245" s="80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</row>
    <row r="246" spans="1:33" s="67" customFormat="1" ht="15" x14ac:dyDescent="0.25">
      <c r="A246" s="79"/>
      <c r="B246" s="79"/>
      <c r="C246" s="79"/>
      <c r="D246" s="79"/>
      <c r="E246" s="167"/>
      <c r="F246" s="80"/>
      <c r="G246" s="80"/>
      <c r="H246" s="80"/>
      <c r="I246" s="80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</row>
    <row r="247" spans="1:33" s="67" customFormat="1" ht="15" x14ac:dyDescent="0.25">
      <c r="A247" s="79"/>
      <c r="B247" s="79"/>
      <c r="C247" s="79"/>
      <c r="D247" s="79"/>
      <c r="E247" s="167"/>
      <c r="F247" s="80"/>
      <c r="G247" s="80"/>
      <c r="H247" s="80"/>
      <c r="I247" s="80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</row>
    <row r="248" spans="1:33" s="67" customFormat="1" ht="15" x14ac:dyDescent="0.25">
      <c r="A248" s="79"/>
      <c r="B248" s="79"/>
      <c r="C248" s="79"/>
      <c r="D248" s="79"/>
      <c r="E248" s="167"/>
      <c r="F248" s="80"/>
      <c r="G248" s="80"/>
      <c r="H248" s="80"/>
      <c r="I248" s="80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</row>
    <row r="249" spans="1:33" s="67" customFormat="1" ht="15" x14ac:dyDescent="0.25">
      <c r="A249" s="79"/>
      <c r="B249" s="79"/>
      <c r="C249" s="79"/>
      <c r="D249" s="79"/>
      <c r="E249" s="167"/>
      <c r="F249" s="80"/>
      <c r="G249" s="80"/>
      <c r="H249" s="80"/>
      <c r="I249" s="80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</row>
    <row r="250" spans="1:33" s="67" customFormat="1" ht="15" x14ac:dyDescent="0.25">
      <c r="A250" s="79"/>
      <c r="B250" s="79"/>
      <c r="C250" s="79"/>
      <c r="D250" s="79"/>
      <c r="E250" s="167"/>
      <c r="F250" s="80"/>
      <c r="G250" s="80"/>
      <c r="H250" s="80"/>
      <c r="I250" s="80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</row>
    <row r="251" spans="1:33" s="67" customFormat="1" ht="15" x14ac:dyDescent="0.25">
      <c r="A251" s="79"/>
      <c r="B251" s="79"/>
      <c r="C251" s="79"/>
      <c r="D251" s="79"/>
      <c r="E251" s="167"/>
      <c r="F251" s="80"/>
      <c r="G251" s="80"/>
      <c r="H251" s="80"/>
      <c r="I251" s="80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</row>
    <row r="252" spans="1:33" s="67" customFormat="1" ht="15" x14ac:dyDescent="0.25">
      <c r="A252" s="79"/>
      <c r="B252" s="79"/>
      <c r="C252" s="79"/>
      <c r="D252" s="79"/>
      <c r="E252" s="167"/>
      <c r="F252" s="80"/>
      <c r="G252" s="80"/>
      <c r="H252" s="80"/>
      <c r="I252" s="80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</row>
    <row r="253" spans="1:33" s="67" customFormat="1" x14ac:dyDescent="0.2">
      <c r="A253" s="79"/>
      <c r="B253" s="79"/>
      <c r="C253" s="79"/>
      <c r="D253" s="79"/>
      <c r="E253" s="168"/>
      <c r="F253" s="68"/>
      <c r="G253" s="68"/>
      <c r="H253" s="68"/>
      <c r="I253" s="68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</row>
  </sheetData>
  <autoFilter ref="A2:AG3" xr:uid="{9CEE73CC-E4F7-4A03-B3E2-93709644102C}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CB5D-C84A-49EB-84CD-278B5E1ACA30}">
  <sheetPr codeName="Feuil8"/>
  <dimension ref="A1:BF3"/>
  <sheetViews>
    <sheetView workbookViewId="0">
      <selection activeCell="B3" sqref="B3:BD3"/>
    </sheetView>
  </sheetViews>
  <sheetFormatPr baseColWidth="10" defaultRowHeight="14.25" x14ac:dyDescent="0.2"/>
  <cols>
    <col min="1" max="1" width="27.7109375" style="68" bestFit="1" customWidth="1"/>
    <col min="2" max="2" width="11.42578125" style="68"/>
    <col min="3" max="3" width="45.28515625" style="68" customWidth="1"/>
    <col min="4" max="5" width="11.42578125" style="68"/>
    <col min="6" max="6" width="13.7109375" style="68" bestFit="1" customWidth="1"/>
    <col min="7" max="8" width="13.7109375" style="68" customWidth="1"/>
    <col min="9" max="9" width="19" style="163" bestFit="1" customWidth="1"/>
    <col min="10" max="11" width="11.42578125" style="163" bestFit="1" customWidth="1"/>
    <col min="12" max="13" width="13.28515625" style="163" bestFit="1" customWidth="1"/>
    <col min="14" max="14" width="12.42578125" style="163" bestFit="1" customWidth="1"/>
    <col min="15" max="15" width="10" style="163" bestFit="1" customWidth="1"/>
    <col min="16" max="16" width="11.42578125" style="163" bestFit="1" customWidth="1"/>
    <col min="17" max="17" width="13.42578125" style="163" bestFit="1" customWidth="1"/>
    <col min="18" max="19" width="16" style="163" bestFit="1" customWidth="1"/>
    <col min="20" max="20" width="15.140625" style="163" bestFit="1" customWidth="1"/>
    <col min="21" max="21" width="12" style="163" bestFit="1" customWidth="1"/>
    <col min="22" max="22" width="14.85546875" style="163" bestFit="1" customWidth="1"/>
    <col min="23" max="23" width="12.42578125" style="163" bestFit="1" customWidth="1"/>
    <col min="24" max="24" width="12" style="163" bestFit="1" customWidth="1"/>
    <col min="25" max="25" width="12.7109375" style="163" bestFit="1" customWidth="1"/>
    <col min="26" max="26" width="12.5703125" style="163" bestFit="1" customWidth="1"/>
    <col min="27" max="27" width="13.85546875" style="163" bestFit="1" customWidth="1"/>
    <col min="28" max="28" width="30.7109375" style="163" bestFit="1" customWidth="1"/>
    <col min="29" max="30" width="10" style="163" bestFit="1" customWidth="1"/>
    <col min="31" max="32" width="13.28515625" style="163" bestFit="1" customWidth="1"/>
    <col min="33" max="33" width="11.42578125" style="163" bestFit="1" customWidth="1"/>
    <col min="34" max="34" width="11.42578125" style="163" customWidth="1"/>
    <col min="35" max="35" width="9" style="163" bestFit="1" customWidth="1"/>
    <col min="36" max="36" width="10" style="163" bestFit="1" customWidth="1"/>
    <col min="37" max="37" width="12.5703125" style="163" bestFit="1" customWidth="1"/>
    <col min="38" max="38" width="16" style="163" bestFit="1" customWidth="1"/>
    <col min="39" max="39" width="15.5703125" style="163" bestFit="1" customWidth="1"/>
    <col min="40" max="40" width="10.42578125" style="163" bestFit="1" customWidth="1"/>
    <col min="41" max="41" width="12" style="163" bestFit="1" customWidth="1"/>
    <col min="42" max="42" width="12" style="163" customWidth="1"/>
    <col min="43" max="43" width="16.85546875" style="105" bestFit="1" customWidth="1"/>
    <col min="44" max="44" width="17.5703125" style="105" customWidth="1"/>
    <col min="45" max="51" width="11.42578125" style="105"/>
    <col min="52" max="52" width="10.28515625" style="105" bestFit="1" customWidth="1"/>
    <col min="53" max="54" width="13.28515625" style="105" bestFit="1" customWidth="1"/>
    <col min="55" max="57" width="11.42578125" style="105"/>
    <col min="58" max="58" width="12.42578125" style="105" customWidth="1"/>
    <col min="59" max="59" width="12.7109375" style="68" bestFit="1" customWidth="1"/>
    <col min="60" max="16384" width="11.42578125" style="68"/>
  </cols>
  <sheetData>
    <row r="1" spans="1:58" s="62" customFormat="1" ht="45" customHeight="1" x14ac:dyDescent="0.25">
      <c r="A1" s="56"/>
      <c r="B1" s="57"/>
      <c r="C1" s="57"/>
      <c r="D1" s="57"/>
      <c r="E1" s="57"/>
      <c r="F1" s="57"/>
      <c r="G1" s="57"/>
      <c r="H1" s="57"/>
      <c r="I1" s="156" t="s">
        <v>61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8" t="s">
        <v>139</v>
      </c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2" t="s">
        <v>78</v>
      </c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4"/>
      <c r="BF1" s="103"/>
    </row>
    <row r="2" spans="1:58" s="66" customFormat="1" ht="40.5" customHeight="1" thickBot="1" x14ac:dyDescent="0.3">
      <c r="A2" s="65" t="s">
        <v>36</v>
      </c>
      <c r="B2" s="65" t="s">
        <v>37</v>
      </c>
      <c r="C2" s="65" t="s">
        <v>38</v>
      </c>
      <c r="D2" s="65" t="s">
        <v>8</v>
      </c>
      <c r="E2" s="65" t="s">
        <v>39</v>
      </c>
      <c r="F2" s="65" t="s">
        <v>62</v>
      </c>
      <c r="G2" s="65" t="s">
        <v>75</v>
      </c>
      <c r="H2" s="65" t="s">
        <v>77</v>
      </c>
      <c r="I2" s="160" t="s">
        <v>0</v>
      </c>
      <c r="J2" s="160" t="s">
        <v>1</v>
      </c>
      <c r="K2" s="160" t="s">
        <v>2</v>
      </c>
      <c r="L2" s="160" t="s">
        <v>3</v>
      </c>
      <c r="M2" s="160" t="s">
        <v>4</v>
      </c>
      <c r="N2" s="160" t="s">
        <v>5</v>
      </c>
      <c r="O2" s="160" t="s">
        <v>6</v>
      </c>
      <c r="P2" s="160" t="s">
        <v>7</v>
      </c>
      <c r="Q2" s="160" t="s">
        <v>11</v>
      </c>
      <c r="R2" s="160" t="s">
        <v>12</v>
      </c>
      <c r="S2" s="160" t="s">
        <v>13</v>
      </c>
      <c r="T2" s="160" t="s">
        <v>14</v>
      </c>
      <c r="U2" s="160" t="s">
        <v>15</v>
      </c>
      <c r="V2" s="160" t="s">
        <v>40</v>
      </c>
      <c r="W2" s="160" t="s">
        <v>41</v>
      </c>
      <c r="X2" s="160" t="s">
        <v>42</v>
      </c>
      <c r="Y2" s="160" t="s">
        <v>43</v>
      </c>
      <c r="Z2" s="160" t="s">
        <v>44</v>
      </c>
      <c r="AA2" s="160" t="s">
        <v>45</v>
      </c>
      <c r="AB2" s="161" t="s">
        <v>0</v>
      </c>
      <c r="AC2" s="161" t="s">
        <v>1</v>
      </c>
      <c r="AD2" s="161" t="s">
        <v>2</v>
      </c>
      <c r="AE2" s="161" t="s">
        <v>3</v>
      </c>
      <c r="AF2" s="161" t="s">
        <v>4</v>
      </c>
      <c r="AG2" s="161" t="s">
        <v>83</v>
      </c>
      <c r="AH2" s="161" t="s">
        <v>82</v>
      </c>
      <c r="AI2" s="161" t="s">
        <v>6</v>
      </c>
      <c r="AJ2" s="161" t="s">
        <v>7</v>
      </c>
      <c r="AK2" s="161" t="s">
        <v>11</v>
      </c>
      <c r="AL2" s="161" t="s">
        <v>12</v>
      </c>
      <c r="AM2" s="161" t="s">
        <v>13</v>
      </c>
      <c r="AN2" s="161" t="s">
        <v>14</v>
      </c>
      <c r="AO2" s="161" t="s">
        <v>15</v>
      </c>
      <c r="AP2" s="161" t="s">
        <v>40</v>
      </c>
      <c r="AQ2" s="155" t="s">
        <v>0</v>
      </c>
      <c r="AR2" s="155" t="s">
        <v>1</v>
      </c>
      <c r="AS2" s="155" t="s">
        <v>2</v>
      </c>
      <c r="AT2" s="155" t="s">
        <v>3</v>
      </c>
      <c r="AU2" s="155" t="s">
        <v>4</v>
      </c>
      <c r="AV2" s="155" t="s">
        <v>5</v>
      </c>
      <c r="AW2" s="155" t="s">
        <v>6</v>
      </c>
      <c r="AX2" s="155" t="s">
        <v>7</v>
      </c>
      <c r="AY2" s="155" t="s">
        <v>11</v>
      </c>
      <c r="AZ2" s="155" t="s">
        <v>12</v>
      </c>
      <c r="BA2" s="155" t="s">
        <v>13</v>
      </c>
      <c r="BB2" s="155" t="s">
        <v>14</v>
      </c>
      <c r="BC2" s="155" t="s">
        <v>15</v>
      </c>
      <c r="BD2" s="155" t="s">
        <v>44</v>
      </c>
      <c r="BE2" s="104" t="s">
        <v>79</v>
      </c>
      <c r="BF2" s="104" t="s">
        <v>80</v>
      </c>
    </row>
    <row r="3" spans="1:58" customFormat="1" ht="15" x14ac:dyDescent="0.25">
      <c r="B3">
        <v>1</v>
      </c>
      <c r="C3" t="s">
        <v>144</v>
      </c>
      <c r="D3" t="s">
        <v>47</v>
      </c>
      <c r="E3" t="s">
        <v>39</v>
      </c>
      <c r="F3" t="s">
        <v>23</v>
      </c>
      <c r="G3" t="s">
        <v>48</v>
      </c>
      <c r="H3" t="s">
        <v>48</v>
      </c>
      <c r="I3" s="92">
        <v>231679042</v>
      </c>
      <c r="J3" s="92">
        <v>168314</v>
      </c>
      <c r="K3" s="92">
        <v>247172</v>
      </c>
      <c r="L3" s="92">
        <v>785174</v>
      </c>
      <c r="M3" s="92">
        <v>0</v>
      </c>
      <c r="N3" s="92">
        <v>1607990</v>
      </c>
      <c r="O3" s="92">
        <v>0</v>
      </c>
      <c r="P3" s="92">
        <v>473594</v>
      </c>
      <c r="Q3" s="92">
        <v>6142718</v>
      </c>
      <c r="R3" s="92">
        <v>970928</v>
      </c>
      <c r="S3" s="92">
        <v>191420</v>
      </c>
      <c r="T3" s="92">
        <v>11678</v>
      </c>
      <c r="U3" s="92">
        <v>18958</v>
      </c>
      <c r="V3" s="92">
        <v>242296988</v>
      </c>
      <c r="W3" s="92">
        <v>0</v>
      </c>
      <c r="X3" s="92">
        <v>0</v>
      </c>
      <c r="Y3" s="92">
        <v>0</v>
      </c>
      <c r="Z3" s="92">
        <v>20947309</v>
      </c>
      <c r="AA3" s="92">
        <v>20947309</v>
      </c>
      <c r="AB3" s="92">
        <v>119013522</v>
      </c>
      <c r="AC3" s="92">
        <v>86220</v>
      </c>
      <c r="AD3" s="92">
        <v>123588</v>
      </c>
      <c r="AE3" s="92">
        <v>402282</v>
      </c>
      <c r="AF3" s="92">
        <v>0</v>
      </c>
      <c r="AG3" s="92">
        <v>37100</v>
      </c>
      <c r="AH3" s="92">
        <v>3332566</v>
      </c>
      <c r="AI3" s="92">
        <v>0</v>
      </c>
      <c r="AJ3" s="92">
        <v>242600</v>
      </c>
      <c r="AK3" s="92">
        <v>506578</v>
      </c>
      <c r="AL3" s="92">
        <v>498766</v>
      </c>
      <c r="AM3" s="92">
        <v>98332</v>
      </c>
      <c r="AN3" s="92">
        <v>5998</v>
      </c>
      <c r="AO3" s="92">
        <v>9480</v>
      </c>
      <c r="AP3" s="92">
        <v>124357032</v>
      </c>
      <c r="AQ3">
        <v>1</v>
      </c>
      <c r="AR3">
        <v>1</v>
      </c>
      <c r="AS3">
        <v>1</v>
      </c>
      <c r="AT3">
        <v>1</v>
      </c>
      <c r="AU3">
        <v>1</v>
      </c>
      <c r="AV3">
        <v>1</v>
      </c>
      <c r="AW3">
        <v>1</v>
      </c>
      <c r="AX3">
        <v>0.99999999999999989</v>
      </c>
      <c r="AY3">
        <v>0.99999999999999989</v>
      </c>
      <c r="AZ3">
        <v>1</v>
      </c>
      <c r="BA3">
        <v>1</v>
      </c>
      <c r="BB3">
        <v>1</v>
      </c>
      <c r="BC3">
        <v>1</v>
      </c>
      <c r="BD3" s="170">
        <v>0.8</v>
      </c>
      <c r="BE3" s="92">
        <v>4.5039890559880134E-2</v>
      </c>
      <c r="BF3">
        <v>0.83506398314304575</v>
      </c>
    </row>
  </sheetData>
  <autoFilter ref="A2:BL3" xr:uid="{BA6ED69A-998A-4479-BE9C-79632F8A0F6B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Descriptif </vt:lpstr>
      <vt:lpstr>Taux</vt:lpstr>
      <vt:lpstr>Tableau de notification MCO</vt:lpstr>
      <vt:lpstr>Tableau de notification HAD</vt:lpstr>
      <vt:lpstr>Calcul GF 2022 MCO</vt:lpstr>
      <vt:lpstr>Calcul GF 2022 HAD</vt:lpstr>
      <vt:lpstr>donnees_notification_MCO</vt:lpstr>
      <vt:lpstr>donnees_notification_HAD</vt:lpstr>
      <vt:lpstr>donnees_sources_MCO</vt:lpstr>
      <vt:lpstr>donnees_sources_HAD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LECAVELIER DES ETANGS LEVALLOIS</dc:creator>
  <cp:lastModifiedBy>Florence PINELLI</cp:lastModifiedBy>
  <dcterms:created xsi:type="dcterms:W3CDTF">2020-04-09T14:10:28Z</dcterms:created>
  <dcterms:modified xsi:type="dcterms:W3CDTF">2022-09-09T10:50:40Z</dcterms:modified>
</cp:coreProperties>
</file>